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9DF97266-FF78-4887-B617-AF94222E34E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Huskeliste" sheetId="2" r:id="rId1"/>
    <sheet name="Differansekalkyler" sheetId="3" r:id="rId2"/>
    <sheet name="Nullpunkt - beregning" sheetId="7" r:id="rId3"/>
    <sheet name="Nullpunkt - diagram" sheetId="1" r:id="rId4"/>
    <sheet name="Produktvalg" sheetId="4" r:id="rId5"/>
    <sheet name="Produktvalg (2)" sheetId="6" r:id="rId6"/>
    <sheet name="Elastisitet" sheetId="5" r:id="rId7"/>
    <sheet name="Markedstilpasn. - tabellbasert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8" l="1"/>
  <c r="D2" i="8"/>
  <c r="J2" i="8" s="1"/>
  <c r="I2" i="8"/>
  <c r="A4" i="8"/>
  <c r="I4" i="8" s="1"/>
  <c r="B4" i="8"/>
  <c r="E4" i="8" s="1"/>
  <c r="C4" i="8"/>
  <c r="A6" i="8"/>
  <c r="C6" i="8" s="1"/>
  <c r="A7" i="2"/>
  <c r="L3" i="8" l="1"/>
  <c r="B6" i="8"/>
  <c r="D4" i="8"/>
  <c r="I6" i="8"/>
  <c r="A8" i="8"/>
  <c r="C9" i="7"/>
  <c r="C10" i="7" s="1"/>
  <c r="C5" i="7"/>
  <c r="C21" i="7" s="1"/>
  <c r="C26" i="6"/>
  <c r="D28" i="6" s="1"/>
  <c r="D23" i="6"/>
  <c r="C23" i="6"/>
  <c r="D18" i="6"/>
  <c r="C18" i="6"/>
  <c r="D17" i="6"/>
  <c r="C17" i="6"/>
  <c r="D16" i="6"/>
  <c r="C16" i="6"/>
  <c r="E5" i="4"/>
  <c r="E7" i="4" s="1"/>
  <c r="D5" i="4"/>
  <c r="D7" i="4" s="1"/>
  <c r="C5" i="4"/>
  <c r="C7" i="4" s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6" i="1"/>
  <c r="C9" i="3"/>
  <c r="B9" i="3"/>
  <c r="G4" i="8" l="1"/>
  <c r="K3" i="8"/>
  <c r="L5" i="8"/>
  <c r="D6" i="8"/>
  <c r="B8" i="8"/>
  <c r="E6" i="8"/>
  <c r="J4" i="8"/>
  <c r="I8" i="8"/>
  <c r="C8" i="8"/>
  <c r="A10" i="8"/>
  <c r="C28" i="6"/>
  <c r="C23" i="7"/>
  <c r="C22" i="7"/>
  <c r="C13" i="7"/>
  <c r="C17" i="7" s="1"/>
  <c r="C18" i="7" s="1"/>
  <c r="C12" i="7"/>
  <c r="B6" i="5"/>
  <c r="B3" i="5"/>
  <c r="A2" i="2"/>
  <c r="A3" i="2" s="1"/>
  <c r="A4" i="2" s="1"/>
  <c r="A5" i="2" s="1"/>
  <c r="A6" i="2" s="1"/>
  <c r="D9" i="3"/>
  <c r="D8" i="3"/>
  <c r="D7" i="3"/>
  <c r="D6" i="3"/>
  <c r="D5" i="3"/>
  <c r="D4" i="3"/>
  <c r="D3" i="3"/>
  <c r="D2" i="3"/>
  <c r="I10" i="8" l="1"/>
  <c r="A12" i="8"/>
  <c r="C10" i="8"/>
  <c r="G6" i="8"/>
  <c r="K5" i="8"/>
  <c r="J6" i="8"/>
  <c r="D8" i="8"/>
  <c r="B10" i="8"/>
  <c r="E8" i="8"/>
  <c r="L7" i="8"/>
  <c r="B7" i="5"/>
  <c r="G8" i="8" l="1"/>
  <c r="K7" i="8"/>
  <c r="J8" i="8"/>
  <c r="B12" i="8"/>
  <c r="D10" i="8"/>
  <c r="E10" i="8"/>
  <c r="C12" i="8"/>
  <c r="I12" i="8"/>
  <c r="A14" i="8"/>
  <c r="L9" i="8"/>
  <c r="H6" i="1"/>
  <c r="B6" i="1"/>
  <c r="A7" i="1"/>
  <c r="L11" i="8" l="1"/>
  <c r="K9" i="8"/>
  <c r="G10" i="8"/>
  <c r="J10" i="8"/>
  <c r="E12" i="8"/>
  <c r="B14" i="8"/>
  <c r="D12" i="8"/>
  <c r="C14" i="8"/>
  <c r="I14" i="8"/>
  <c r="H7" i="1"/>
  <c r="C7" i="1"/>
  <c r="F6" i="1"/>
  <c r="D6" i="1"/>
  <c r="A8" i="1"/>
  <c r="C8" i="1" s="1"/>
  <c r="B7" i="1"/>
  <c r="G12" i="8" l="1"/>
  <c r="K11" i="8"/>
  <c r="D14" i="8"/>
  <c r="E14" i="8"/>
  <c r="J14" i="8"/>
  <c r="L13" i="8"/>
  <c r="J12" i="8"/>
  <c r="D7" i="1"/>
  <c r="F7" i="1"/>
  <c r="B8" i="1"/>
  <c r="D8" i="1" s="1"/>
  <c r="H8" i="1"/>
  <c r="A9" i="1"/>
  <c r="C9" i="1" s="1"/>
  <c r="G14" i="8" l="1"/>
  <c r="K13" i="8"/>
  <c r="F8" i="1"/>
  <c r="B9" i="1"/>
  <c r="D9" i="1" s="1"/>
  <c r="H9" i="1"/>
  <c r="A10" i="1"/>
  <c r="C10" i="1" s="1"/>
  <c r="B10" i="1" l="1"/>
  <c r="D10" i="1" s="1"/>
  <c r="H10" i="1"/>
  <c r="A11" i="1"/>
  <c r="C11" i="1" s="1"/>
  <c r="F9" i="1"/>
  <c r="F10" i="1" l="1"/>
  <c r="B11" i="1"/>
  <c r="D11" i="1" s="1"/>
  <c r="H11" i="1"/>
  <c r="A12" i="1"/>
  <c r="C12" i="1" s="1"/>
  <c r="F11" i="1" l="1"/>
  <c r="B12" i="1"/>
  <c r="D12" i="1" s="1"/>
  <c r="A13" i="1"/>
  <c r="C13" i="1" s="1"/>
  <c r="H12" i="1"/>
  <c r="F12" i="1" l="1"/>
  <c r="B13" i="1"/>
  <c r="D13" i="1" s="1"/>
  <c r="H13" i="1"/>
  <c r="A14" i="1"/>
  <c r="C14" i="1" s="1"/>
  <c r="F13" i="1" l="1"/>
  <c r="B14" i="1"/>
  <c r="D14" i="1" s="1"/>
  <c r="H14" i="1"/>
  <c r="A15" i="1"/>
  <c r="C15" i="1" s="1"/>
  <c r="F14" i="1" l="1"/>
  <c r="B15" i="1"/>
  <c r="D15" i="1" s="1"/>
  <c r="A16" i="1"/>
  <c r="C16" i="1" s="1"/>
  <c r="H15" i="1"/>
  <c r="B16" i="1" l="1"/>
  <c r="D16" i="1" s="1"/>
  <c r="H16" i="1"/>
  <c r="A17" i="1"/>
  <c r="C17" i="1" s="1"/>
  <c r="F15" i="1"/>
  <c r="F16" i="1" l="1"/>
  <c r="B17" i="1"/>
  <c r="D17" i="1" s="1"/>
  <c r="A18" i="1"/>
  <c r="C18" i="1" s="1"/>
  <c r="H17" i="1"/>
  <c r="B18" i="1" l="1"/>
  <c r="D18" i="1" s="1"/>
  <c r="H18" i="1"/>
  <c r="A19" i="1"/>
  <c r="C19" i="1" s="1"/>
  <c r="F17" i="1"/>
  <c r="B19" i="1" l="1"/>
  <c r="D19" i="1" s="1"/>
  <c r="H19" i="1"/>
  <c r="A20" i="1"/>
  <c r="C20" i="1" s="1"/>
  <c r="F18" i="1"/>
  <c r="B20" i="1" l="1"/>
  <c r="D20" i="1" s="1"/>
  <c r="H20" i="1"/>
  <c r="A21" i="1"/>
  <c r="C21" i="1" s="1"/>
  <c r="F19" i="1"/>
  <c r="B21" i="1" l="1"/>
  <c r="D21" i="1" s="1"/>
  <c r="A22" i="1"/>
  <c r="C22" i="1" s="1"/>
  <c r="H21" i="1"/>
  <c r="F20" i="1"/>
  <c r="B22" i="1" l="1"/>
  <c r="D22" i="1" s="1"/>
  <c r="H22" i="1"/>
  <c r="A23" i="1"/>
  <c r="C23" i="1" s="1"/>
  <c r="F21" i="1"/>
  <c r="F22" i="1" l="1"/>
  <c r="B23" i="1"/>
  <c r="D23" i="1" s="1"/>
  <c r="A24" i="1"/>
  <c r="C24" i="1" s="1"/>
  <c r="H23" i="1"/>
  <c r="B24" i="1" l="1"/>
  <c r="D24" i="1" s="1"/>
  <c r="H24" i="1"/>
  <c r="A25" i="1"/>
  <c r="C25" i="1" s="1"/>
  <c r="F23" i="1"/>
  <c r="F24" i="1" l="1"/>
  <c r="B25" i="1"/>
  <c r="D25" i="1" s="1"/>
  <c r="H25" i="1"/>
  <c r="A26" i="1"/>
  <c r="C26" i="1" s="1"/>
  <c r="F25" i="1" l="1"/>
  <c r="B26" i="1"/>
  <c r="D26" i="1" s="1"/>
  <c r="H26" i="1"/>
  <c r="A27" i="1"/>
  <c r="C27" i="1" s="1"/>
  <c r="B27" i="1" l="1"/>
  <c r="D27" i="1" s="1"/>
  <c r="H27" i="1"/>
  <c r="A28" i="1"/>
  <c r="C28" i="1" s="1"/>
  <c r="F26" i="1"/>
  <c r="B28" i="1" l="1"/>
  <c r="D28" i="1" s="1"/>
  <c r="A29" i="1"/>
  <c r="C29" i="1" s="1"/>
  <c r="H28" i="1"/>
  <c r="F27" i="1"/>
  <c r="B29" i="1" l="1"/>
  <c r="D29" i="1" s="1"/>
  <c r="H29" i="1"/>
  <c r="A30" i="1"/>
  <c r="C30" i="1" s="1"/>
  <c r="F28" i="1"/>
  <c r="F29" i="1" l="1"/>
  <c r="B30" i="1"/>
  <c r="D30" i="1" s="1"/>
  <c r="H30" i="1"/>
  <c r="A31" i="1"/>
  <c r="C31" i="1" s="1"/>
  <c r="F30" i="1" l="1"/>
  <c r="B31" i="1"/>
  <c r="D31" i="1" s="1"/>
  <c r="H31" i="1"/>
  <c r="F31" i="1" l="1"/>
</calcChain>
</file>

<file path=xl/sharedStrings.xml><?xml version="1.0" encoding="utf-8"?>
<sst xmlns="http://schemas.openxmlformats.org/spreadsheetml/2006/main" count="119" uniqueCount="97">
  <si>
    <t>Resultat</t>
  </si>
  <si>
    <t>Mengde</t>
  </si>
  <si>
    <t>Faste kostnader:</t>
  </si>
  <si>
    <t>Variable enhetskostnader:</t>
  </si>
  <si>
    <t>Pris:</t>
  </si>
  <si>
    <t>Differansekalkyle</t>
  </si>
  <si>
    <t>Elastisitet</t>
  </si>
  <si>
    <t>Alle tall i hele kroner</t>
  </si>
  <si>
    <t>Differanse</t>
  </si>
  <si>
    <t>Salgsinntekter</t>
  </si>
  <si>
    <t>Alternativ 1</t>
  </si>
  <si>
    <t>Alternativ 2</t>
  </si>
  <si>
    <t>Kostnad 1</t>
  </si>
  <si>
    <t>Kostnad 2</t>
  </si>
  <si>
    <t>Kostnad 3</t>
  </si>
  <si>
    <t>Kostnad 4</t>
  </si>
  <si>
    <t>Kostnad 5</t>
  </si>
  <si>
    <t>Kostnad 6</t>
  </si>
  <si>
    <t>Opprinnelig mengde:</t>
  </si>
  <si>
    <t>Ny mengde:</t>
  </si>
  <si>
    <t>Prosentvis mengdeendring:</t>
  </si>
  <si>
    <t>Opprinnelig pris:</t>
  </si>
  <si>
    <t>Ny pris:</t>
  </si>
  <si>
    <t>Prosentvis prisendring:</t>
  </si>
  <si>
    <t>Priselastisitet:</t>
  </si>
  <si>
    <t>Produktvalg - én knapp faktor</t>
  </si>
  <si>
    <t>Inntekter</t>
  </si>
  <si>
    <t>Variable kostnader</t>
  </si>
  <si>
    <t>Dekningsbidrag</t>
  </si>
  <si>
    <t>Totale kostnader</t>
  </si>
  <si>
    <t>Faste kostnader</t>
  </si>
  <si>
    <t>Én knapp faktor:</t>
  </si>
  <si>
    <t>Produkt 1</t>
  </si>
  <si>
    <t>Produkt 2</t>
  </si>
  <si>
    <t>Produkt 3</t>
  </si>
  <si>
    <t>Pris</t>
  </si>
  <si>
    <t>Variable enhetskostnader</t>
  </si>
  <si>
    <t>Dekningsgrad:</t>
  </si>
  <si>
    <t>Forbruk av knapp faktor:</t>
  </si>
  <si>
    <t>Dekningsbidrag:</t>
  </si>
  <si>
    <t>DB per knapp faktor:</t>
  </si>
  <si>
    <t>Prioritering:</t>
  </si>
  <si>
    <t>Flere kanppe faktorer:</t>
  </si>
  <si>
    <t>Løses grafisk eller ved hjelp av Problemløseren i Excel.</t>
  </si>
  <si>
    <t>Beregninger for grafisk løsning:</t>
  </si>
  <si>
    <t xml:space="preserve">Produkt 2 </t>
  </si>
  <si>
    <t>Produktvalg - flere knappe faktorer</t>
  </si>
  <si>
    <t>Nullpunkt - diagram</t>
  </si>
  <si>
    <t>Knapp faktor 1</t>
  </si>
  <si>
    <t>Knapp faktor 2</t>
  </si>
  <si>
    <t>Knapp faktor 3</t>
  </si>
  <si>
    <t>Forbruk av de knappe faktorene</t>
  </si>
  <si>
    <t>Beregning av endepunkter</t>
  </si>
  <si>
    <t>Tilgjengelig kapasitet</t>
  </si>
  <si>
    <t>Endepunkter dekningsbidrag:</t>
  </si>
  <si>
    <t>Valgt mengde:</t>
  </si>
  <si>
    <t>Kun Produkt 1:</t>
  </si>
  <si>
    <t>Kun Produkt 2:</t>
  </si>
  <si>
    <t>Utgangspunkt DB-linje:</t>
  </si>
  <si>
    <t>NB! Dette tallet kan gjerne settes manuelt!</t>
  </si>
  <si>
    <t>Faste enhetskostnader:</t>
  </si>
  <si>
    <t>Normalproduksjon:</t>
  </si>
  <si>
    <t>Dekningsbidrag per enhet:</t>
  </si>
  <si>
    <t>Nullpunkt i antall enheter:</t>
  </si>
  <si>
    <t>Nullpunkt i kroner:</t>
  </si>
  <si>
    <t>Sikkerhetsmargin:</t>
  </si>
  <si>
    <t>Planlagt eller faktisk omsetning:</t>
  </si>
  <si>
    <t>Sikkerhetsgrad:</t>
  </si>
  <si>
    <t>Målsatt resultat:</t>
  </si>
  <si>
    <t>Målsatt (nødvendig) omsetning i kroner:</t>
  </si>
  <si>
    <t>Målsatt (nødvendig) antall enheter:</t>
  </si>
  <si>
    <t>Nullpunkt, sikkerhetsmargin og målsatt resultat - beregning</t>
  </si>
  <si>
    <t xml:space="preserve">https://www.youtube.com/watch?v=8J8pkNAOR0o </t>
  </si>
  <si>
    <t>Se gjerne også her:</t>
  </si>
  <si>
    <t xml:space="preserve">https://www.youtube.com/watch?v=EsmoQmqOfjo </t>
  </si>
  <si>
    <t xml:space="preserve">https://www.youtube.com/watch?v=6xa1x_Iqjzg </t>
  </si>
  <si>
    <t>Markedstilpasning</t>
  </si>
  <si>
    <t>DEI: Differanseenhetsinntekter</t>
  </si>
  <si>
    <t>DEK: Differanse enhetskostnader</t>
  </si>
  <si>
    <t>TI: Totale inntekter</t>
  </si>
  <si>
    <t>TEK: Totale enhetskostnader</t>
  </si>
  <si>
    <t>VEK: Variable enhetskostnader</t>
  </si>
  <si>
    <t>FEK: Faste enhetskostnader</t>
  </si>
  <si>
    <t>TK: Totale kostnader</t>
  </si>
  <si>
    <t>VK: Variable kostnader</t>
  </si>
  <si>
    <t>FK: Faste kostnader</t>
  </si>
  <si>
    <t>DEI</t>
  </si>
  <si>
    <t>DEK</t>
  </si>
  <si>
    <t>TI</t>
  </si>
  <si>
    <t>TEK</t>
  </si>
  <si>
    <t>VEK</t>
  </si>
  <si>
    <t>FEK</t>
  </si>
  <si>
    <t>TK</t>
  </si>
  <si>
    <t>VK</t>
  </si>
  <si>
    <t>FK</t>
  </si>
  <si>
    <t>Volum</t>
  </si>
  <si>
    <t>Ved beregning av nullpunkt når det er snakk om flere produkter, husk at det er gjennomsnittlig dekningsgrad som skal benyttes.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</si>
</sst>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_ ;\-#,##0\ "/>
    <numFmt numFmtId="165" formatCode="0.0\ %"/>
    <numFmt numFmtId="166" formatCode="_-* #,##0_-;\-* #,##0_-;_-* &quot;-&quot;??_-;_-@_-"/>
    <numFmt numFmtId="167" formatCode="_-&quot;kr&quot;\ * #,##0_-;\-&quot;kr&quot;\ * #,##0_-;_-&quot;kr&quot;\ * &quot;-&quot;??_-;_-@_-"/>
    <numFmt numFmtId="168" formatCode="_ * #,##0.00_ ;_ * \-#,##0.00_ ;_ * &quot;-&quot;??_ ;_ @_ "/>
    <numFmt numFmtId="169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sz val="11"/>
      <color rgb="FF0000FF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i/>
      <sz val="11"/>
      <color theme="1"/>
      <name val="Garamond"/>
      <family val="1"/>
    </font>
    <font>
      <u/>
      <sz val="11"/>
      <color theme="10"/>
      <name val="Garamond"/>
      <family val="1"/>
    </font>
    <font>
      <sz val="11"/>
      <color indexed="8"/>
      <name val="Calibri"/>
      <family val="2"/>
    </font>
    <font>
      <sz val="11"/>
      <color rgb="FF0033CC"/>
      <name val="Garamond"/>
      <family val="1"/>
    </font>
    <font>
      <b/>
      <sz val="11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8" fontId="1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7" fontId="5" fillId="0" borderId="8" xfId="1" applyNumberFormat="1" applyFont="1" applyBorder="1" applyAlignment="1">
      <alignment horizontal="right" vertical="center"/>
    </xf>
    <xf numFmtId="167" fontId="7" fillId="0" borderId="8" xfId="1" applyNumberFormat="1" applyFont="1" applyBorder="1" applyAlignment="1">
      <alignment horizontal="right" vertical="center"/>
    </xf>
    <xf numFmtId="167" fontId="6" fillId="0" borderId="8" xfId="1" applyNumberFormat="1" applyFont="1" applyBorder="1" applyAlignment="1">
      <alignment horizontal="right" vertical="center"/>
    </xf>
    <xf numFmtId="167" fontId="2" fillId="0" borderId="3" xfId="1" applyNumberFormat="1" applyFont="1" applyBorder="1"/>
    <xf numFmtId="167" fontId="2" fillId="0" borderId="1" xfId="1" applyNumberFormat="1" applyFont="1" applyBorder="1"/>
    <xf numFmtId="164" fontId="2" fillId="0" borderId="9" xfId="1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2" fillId="0" borderId="14" xfId="1" applyNumberFormat="1" applyFont="1" applyBorder="1"/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/>
    <xf numFmtId="164" fontId="2" fillId="0" borderId="17" xfId="1" applyNumberFormat="1" applyFont="1" applyBorder="1"/>
    <xf numFmtId="0" fontId="3" fillId="0" borderId="18" xfId="0" applyFont="1" applyBorder="1" applyAlignment="1">
      <alignment horizontal="center"/>
    </xf>
    <xf numFmtId="164" fontId="2" fillId="0" borderId="19" xfId="1" applyNumberFormat="1" applyFont="1" applyBorder="1"/>
    <xf numFmtId="164" fontId="2" fillId="0" borderId="20" xfId="1" applyNumberFormat="1" applyFont="1" applyBorder="1"/>
    <xf numFmtId="0" fontId="2" fillId="0" borderId="21" xfId="0" applyFont="1" applyBorder="1"/>
    <xf numFmtId="167" fontId="2" fillId="0" borderId="0" xfId="0" applyNumberFormat="1" applyFont="1"/>
    <xf numFmtId="0" fontId="8" fillId="0" borderId="0" xfId="0" applyFont="1"/>
    <xf numFmtId="0" fontId="8" fillId="0" borderId="9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3" fontId="5" fillId="0" borderId="9" xfId="1" applyFont="1" applyBorder="1"/>
    <xf numFmtId="166" fontId="2" fillId="0" borderId="9" xfId="1" applyNumberFormat="1" applyFont="1" applyBorder="1"/>
    <xf numFmtId="166" fontId="5" fillId="0" borderId="9" xfId="1" applyNumberFormat="1" applyFont="1" applyBorder="1"/>
    <xf numFmtId="167" fontId="5" fillId="0" borderId="9" xfId="1" applyNumberFormat="1" applyFont="1" applyBorder="1"/>
    <xf numFmtId="167" fontId="2" fillId="0" borderId="9" xfId="1" applyNumberFormat="1" applyFont="1" applyBorder="1"/>
    <xf numFmtId="167" fontId="2" fillId="0" borderId="9" xfId="0" applyNumberFormat="1" applyFont="1" applyBorder="1"/>
    <xf numFmtId="43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7" fontId="5" fillId="0" borderId="14" xfId="1" applyNumberFormat="1" applyFont="1" applyBorder="1"/>
    <xf numFmtId="167" fontId="2" fillId="0" borderId="14" xfId="1" applyNumberFormat="1" applyFont="1" applyBorder="1"/>
    <xf numFmtId="43" fontId="5" fillId="0" borderId="14" xfId="1" applyFont="1" applyBorder="1"/>
    <xf numFmtId="43" fontId="2" fillId="0" borderId="14" xfId="0" applyNumberFormat="1" applyFont="1" applyBorder="1"/>
    <xf numFmtId="0" fontId="2" fillId="0" borderId="15" xfId="0" applyFont="1" applyBorder="1"/>
    <xf numFmtId="166" fontId="5" fillId="0" borderId="16" xfId="1" applyNumberFormat="1" applyFont="1" applyBorder="1"/>
    <xf numFmtId="166" fontId="5" fillId="0" borderId="17" xfId="1" applyNumberFormat="1" applyFont="1" applyBorder="1"/>
    <xf numFmtId="167" fontId="5" fillId="0" borderId="0" xfId="0" applyNumberFormat="1" applyFont="1"/>
    <xf numFmtId="167" fontId="5" fillId="0" borderId="21" xfId="0" applyNumberFormat="1" applyFont="1" applyBorder="1"/>
    <xf numFmtId="10" fontId="2" fillId="0" borderId="0" xfId="2" applyNumberFormat="1" applyFont="1"/>
    <xf numFmtId="0" fontId="9" fillId="0" borderId="9" xfId="3" applyFont="1" applyBorder="1"/>
    <xf numFmtId="167" fontId="5" fillId="0" borderId="9" xfId="0" applyNumberFormat="1" applyFont="1" applyBorder="1"/>
    <xf numFmtId="9" fontId="2" fillId="0" borderId="9" xfId="2" applyFont="1" applyBorder="1"/>
    <xf numFmtId="4" fontId="5" fillId="0" borderId="9" xfId="1" applyNumberFormat="1" applyFont="1" applyBorder="1"/>
    <xf numFmtId="165" fontId="2" fillId="0" borderId="9" xfId="2" applyNumberFormat="1" applyFont="1" applyBorder="1"/>
    <xf numFmtId="44" fontId="5" fillId="0" borderId="9" xfId="1" applyNumberFormat="1" applyFont="1" applyBorder="1"/>
    <xf numFmtId="4" fontId="2" fillId="0" borderId="9" xfId="1" applyNumberFormat="1" applyFont="1" applyBorder="1"/>
    <xf numFmtId="0" fontId="9" fillId="0" borderId="0" xfId="3" applyFont="1"/>
    <xf numFmtId="44" fontId="2" fillId="0" borderId="17" xfId="4" applyNumberFormat="1" applyFont="1" applyFill="1" applyBorder="1"/>
    <xf numFmtId="44" fontId="2" fillId="0" borderId="16" xfId="4" applyNumberFormat="1" applyFont="1" applyFill="1" applyBorder="1"/>
    <xf numFmtId="167" fontId="2" fillId="0" borderId="16" xfId="4" applyNumberFormat="1" applyFont="1" applyFill="1" applyBorder="1"/>
    <xf numFmtId="44" fontId="11" fillId="0" borderId="16" xfId="4" applyNumberFormat="1" applyFont="1" applyFill="1" applyBorder="1"/>
    <xf numFmtId="44" fontId="11" fillId="0" borderId="16" xfId="4" applyNumberFormat="1" applyFont="1" applyBorder="1"/>
    <xf numFmtId="44" fontId="2" fillId="0" borderId="16" xfId="4" applyNumberFormat="1" applyFont="1" applyBorder="1"/>
    <xf numFmtId="167" fontId="2" fillId="0" borderId="16" xfId="4" applyNumberFormat="1" applyFont="1" applyBorder="1"/>
    <xf numFmtId="169" fontId="2" fillId="0" borderId="15" xfId="4" applyNumberFormat="1" applyFont="1" applyBorder="1"/>
    <xf numFmtId="44" fontId="2" fillId="0" borderId="14" xfId="4" applyNumberFormat="1" applyFont="1" applyBorder="1"/>
    <xf numFmtId="44" fontId="2" fillId="0" borderId="9" xfId="4" applyNumberFormat="1" applyFont="1" applyFill="1" applyBorder="1"/>
    <xf numFmtId="167" fontId="2" fillId="0" borderId="9" xfId="4" applyNumberFormat="1" applyFont="1" applyFill="1" applyBorder="1"/>
    <xf numFmtId="169" fontId="2" fillId="0" borderId="13" xfId="4" applyNumberFormat="1" applyFont="1" applyFill="1" applyBorder="1"/>
    <xf numFmtId="44" fontId="2" fillId="0" borderId="14" xfId="4" applyNumberFormat="1" applyFont="1" applyFill="1" applyBorder="1"/>
    <xf numFmtId="44" fontId="11" fillId="0" borderId="9" xfId="4" applyNumberFormat="1" applyFont="1" applyBorder="1"/>
    <xf numFmtId="44" fontId="2" fillId="0" borderId="9" xfId="4" applyNumberFormat="1" applyFont="1" applyBorder="1"/>
    <xf numFmtId="167" fontId="2" fillId="0" borderId="9" xfId="4" applyNumberFormat="1" applyFont="1" applyBorder="1"/>
    <xf numFmtId="169" fontId="2" fillId="0" borderId="13" xfId="4" applyNumberFormat="1" applyFont="1" applyBorder="1"/>
    <xf numFmtId="167" fontId="11" fillId="0" borderId="9" xfId="4" applyNumberFormat="1" applyFont="1" applyBorder="1"/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">
    <cellStyle name="Comma" xfId="1" builtinId="3"/>
    <cellStyle name="Hyperlink" xfId="3" builtinId="8"/>
    <cellStyle name="Komma 2" xfId="4" xr:uid="{2597CFD9-80FF-4B30-8425-83128EEEE35B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nb-NO"/>
              <a:t>Resultatdiagram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'Nullpunkt - diagram'!$B$5</c:f>
              <c:strCache>
                <c:ptCount val="1"/>
                <c:pt idx="0">
                  <c:v>Inntekter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'Nullpunkt - diagram'!$A$6:$A$31</c:f>
              <c:numCache>
                <c:formatCode>#\ ##0_ ;\-#\ ##0\ </c:formatCode>
                <c:ptCount val="2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</c:numCache>
            </c:numRef>
          </c:cat>
          <c:val>
            <c:numRef>
              <c:f>'Nullpunkt - diagram'!$B$6:$B$31</c:f>
              <c:numCache>
                <c:formatCode>#\ ##0_ ;\-#\ ##0\ </c:formatCode>
                <c:ptCount val="26"/>
                <c:pt idx="0">
                  <c:v>0</c:v>
                </c:pt>
                <c:pt idx="1">
                  <c:v>45000</c:v>
                </c:pt>
                <c:pt idx="2">
                  <c:v>90000</c:v>
                </c:pt>
                <c:pt idx="3">
                  <c:v>135000</c:v>
                </c:pt>
                <c:pt idx="4">
                  <c:v>180000</c:v>
                </c:pt>
                <c:pt idx="5">
                  <c:v>225000</c:v>
                </c:pt>
                <c:pt idx="6">
                  <c:v>270000</c:v>
                </c:pt>
                <c:pt idx="7">
                  <c:v>315000</c:v>
                </c:pt>
                <c:pt idx="8">
                  <c:v>360000</c:v>
                </c:pt>
                <c:pt idx="9">
                  <c:v>405000</c:v>
                </c:pt>
                <c:pt idx="10">
                  <c:v>450000</c:v>
                </c:pt>
                <c:pt idx="11">
                  <c:v>495000</c:v>
                </c:pt>
                <c:pt idx="12">
                  <c:v>540000</c:v>
                </c:pt>
                <c:pt idx="13">
                  <c:v>585000</c:v>
                </c:pt>
                <c:pt idx="14">
                  <c:v>630000</c:v>
                </c:pt>
                <c:pt idx="15">
                  <c:v>675000</c:v>
                </c:pt>
                <c:pt idx="16">
                  <c:v>720000</c:v>
                </c:pt>
                <c:pt idx="17">
                  <c:v>765000</c:v>
                </c:pt>
                <c:pt idx="18">
                  <c:v>810000</c:v>
                </c:pt>
                <c:pt idx="19">
                  <c:v>855000</c:v>
                </c:pt>
                <c:pt idx="20">
                  <c:v>900000</c:v>
                </c:pt>
                <c:pt idx="21">
                  <c:v>945000</c:v>
                </c:pt>
                <c:pt idx="22">
                  <c:v>990000</c:v>
                </c:pt>
                <c:pt idx="23">
                  <c:v>1035000</c:v>
                </c:pt>
                <c:pt idx="24">
                  <c:v>1080000</c:v>
                </c:pt>
                <c:pt idx="25">
                  <c:v>1125000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C-4065-A6C9-A7EEB03D25C0}"/>
            </c:ext>
          </c:extLst>
        </c:ser>
        <c:ser>
          <c:idx val="2"/>
          <c:order val="1"/>
          <c:tx>
            <c:strRef>
              <c:f>'Nullpunkt - diagram'!$F$5</c:f>
              <c:strCache>
                <c:ptCount val="1"/>
                <c:pt idx="0">
                  <c:v>Resultat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'Nullpunkt - diagram'!$A$6:$A$31</c:f>
              <c:numCache>
                <c:formatCode>#\ ##0_ ;\-#\ ##0\ </c:formatCode>
                <c:ptCount val="2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</c:numCache>
            </c:numRef>
          </c:cat>
          <c:val>
            <c:numRef>
              <c:f>'Nullpunkt - diagram'!$F$6:$F$31</c:f>
              <c:numCache>
                <c:formatCode>#\ ##0_ ;\-#\ ##0\ </c:formatCode>
                <c:ptCount val="26"/>
                <c:pt idx="0">
                  <c:v>-250000</c:v>
                </c:pt>
                <c:pt idx="1">
                  <c:v>-225000</c:v>
                </c:pt>
                <c:pt idx="2">
                  <c:v>-200000</c:v>
                </c:pt>
                <c:pt idx="3">
                  <c:v>-175000</c:v>
                </c:pt>
                <c:pt idx="4">
                  <c:v>-150000</c:v>
                </c:pt>
                <c:pt idx="5">
                  <c:v>-125000</c:v>
                </c:pt>
                <c:pt idx="6">
                  <c:v>-100000</c:v>
                </c:pt>
                <c:pt idx="7">
                  <c:v>-75000</c:v>
                </c:pt>
                <c:pt idx="8">
                  <c:v>-50000</c:v>
                </c:pt>
                <c:pt idx="9">
                  <c:v>-25000</c:v>
                </c:pt>
                <c:pt idx="10">
                  <c:v>0</c:v>
                </c:pt>
                <c:pt idx="11">
                  <c:v>25000</c:v>
                </c:pt>
                <c:pt idx="12">
                  <c:v>50000</c:v>
                </c:pt>
                <c:pt idx="13">
                  <c:v>75000</c:v>
                </c:pt>
                <c:pt idx="14">
                  <c:v>100000</c:v>
                </c:pt>
                <c:pt idx="15">
                  <c:v>125000</c:v>
                </c:pt>
                <c:pt idx="16">
                  <c:v>150000</c:v>
                </c:pt>
                <c:pt idx="17">
                  <c:v>175000</c:v>
                </c:pt>
                <c:pt idx="18">
                  <c:v>200000</c:v>
                </c:pt>
                <c:pt idx="19">
                  <c:v>225000</c:v>
                </c:pt>
                <c:pt idx="20">
                  <c:v>250000</c:v>
                </c:pt>
                <c:pt idx="21">
                  <c:v>275000</c:v>
                </c:pt>
                <c:pt idx="22">
                  <c:v>300000</c:v>
                </c:pt>
                <c:pt idx="23">
                  <c:v>325000</c:v>
                </c:pt>
                <c:pt idx="24">
                  <c:v>350000</c:v>
                </c:pt>
                <c:pt idx="25">
                  <c:v>375000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AC-4065-A6C9-A7EEB03D25C0}"/>
            </c:ext>
          </c:extLst>
        </c:ser>
        <c:ser>
          <c:idx val="4"/>
          <c:order val="2"/>
          <c:tx>
            <c:strRef>
              <c:f>'Nullpunkt - diagram'!$E$5</c:f>
              <c:strCache>
                <c:ptCount val="1"/>
                <c:pt idx="0">
                  <c:v>Faste kostnader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'Nullpunkt - diagram'!$E$6:$E$31</c:f>
              <c:numCache>
                <c:formatCode>#\ ##0_ ;\-#\ ##0\ </c:formatCode>
                <c:ptCount val="26"/>
                <c:pt idx="0">
                  <c:v>250000</c:v>
                </c:pt>
                <c:pt idx="1">
                  <c:v>250000</c:v>
                </c:pt>
                <c:pt idx="2">
                  <c:v>250000</c:v>
                </c:pt>
                <c:pt idx="3">
                  <c:v>250000</c:v>
                </c:pt>
                <c:pt idx="4">
                  <c:v>250000</c:v>
                </c:pt>
                <c:pt idx="5">
                  <c:v>250000</c:v>
                </c:pt>
                <c:pt idx="6">
                  <c:v>250000</c:v>
                </c:pt>
                <c:pt idx="7">
                  <c:v>250000</c:v>
                </c:pt>
                <c:pt idx="8">
                  <c:v>250000</c:v>
                </c:pt>
                <c:pt idx="9">
                  <c:v>250000</c:v>
                </c:pt>
                <c:pt idx="10">
                  <c:v>250000</c:v>
                </c:pt>
                <c:pt idx="11">
                  <c:v>250000</c:v>
                </c:pt>
                <c:pt idx="12">
                  <c:v>250000</c:v>
                </c:pt>
                <c:pt idx="13">
                  <c:v>250000</c:v>
                </c:pt>
                <c:pt idx="14">
                  <c:v>250000</c:v>
                </c:pt>
                <c:pt idx="15">
                  <c:v>250000</c:v>
                </c:pt>
                <c:pt idx="16">
                  <c:v>250000</c:v>
                </c:pt>
                <c:pt idx="17">
                  <c:v>250000</c:v>
                </c:pt>
                <c:pt idx="18">
                  <c:v>250000</c:v>
                </c:pt>
                <c:pt idx="19">
                  <c:v>250000</c:v>
                </c:pt>
                <c:pt idx="20">
                  <c:v>250000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  <c:pt idx="24">
                  <c:v>250000</c:v>
                </c:pt>
                <c:pt idx="25">
                  <c:v>250000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C3-414A-AE45-744E8B6D63B0}"/>
            </c:ext>
          </c:extLst>
        </c:ser>
        <c:ser>
          <c:idx val="5"/>
          <c:order val="3"/>
          <c:tx>
            <c:strRef>
              <c:f>'Nullpunkt - diagram'!$D$5</c:f>
              <c:strCache>
                <c:ptCount val="1"/>
                <c:pt idx="0">
                  <c:v>Dekningsbidrag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'Nullpunkt - diagram'!$D$6:$D$31</c:f>
              <c:numCache>
                <c:formatCode>#\ ##0_ ;\-#\ ##0\ </c:formatCode>
                <c:ptCount val="26"/>
                <c:pt idx="0">
                  <c:v>0</c:v>
                </c:pt>
                <c:pt idx="1">
                  <c:v>25000</c:v>
                </c:pt>
                <c:pt idx="2">
                  <c:v>50000</c:v>
                </c:pt>
                <c:pt idx="3">
                  <c:v>75000</c:v>
                </c:pt>
                <c:pt idx="4">
                  <c:v>100000</c:v>
                </c:pt>
                <c:pt idx="5">
                  <c:v>125000</c:v>
                </c:pt>
                <c:pt idx="6">
                  <c:v>150000</c:v>
                </c:pt>
                <c:pt idx="7">
                  <c:v>175000</c:v>
                </c:pt>
                <c:pt idx="8">
                  <c:v>200000</c:v>
                </c:pt>
                <c:pt idx="9">
                  <c:v>225000</c:v>
                </c:pt>
                <c:pt idx="10">
                  <c:v>250000</c:v>
                </c:pt>
                <c:pt idx="11">
                  <c:v>275000</c:v>
                </c:pt>
                <c:pt idx="12">
                  <c:v>300000</c:v>
                </c:pt>
                <c:pt idx="13">
                  <c:v>325000</c:v>
                </c:pt>
                <c:pt idx="14">
                  <c:v>350000</c:v>
                </c:pt>
                <c:pt idx="15">
                  <c:v>375000</c:v>
                </c:pt>
                <c:pt idx="16">
                  <c:v>400000</c:v>
                </c:pt>
                <c:pt idx="17">
                  <c:v>425000</c:v>
                </c:pt>
                <c:pt idx="18">
                  <c:v>450000</c:v>
                </c:pt>
                <c:pt idx="19">
                  <c:v>475000</c:v>
                </c:pt>
                <c:pt idx="20">
                  <c:v>500000</c:v>
                </c:pt>
                <c:pt idx="21">
                  <c:v>525000</c:v>
                </c:pt>
                <c:pt idx="22">
                  <c:v>550000</c:v>
                </c:pt>
                <c:pt idx="23">
                  <c:v>575000</c:v>
                </c:pt>
                <c:pt idx="24">
                  <c:v>600000</c:v>
                </c:pt>
                <c:pt idx="25">
                  <c:v>625000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C3-414A-AE45-744E8B6D6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52728"/>
        <c:axId val="443251744"/>
      </c:lineChart>
      <c:catAx>
        <c:axId val="443252728"/>
        <c:scaling>
          <c:orientation val="minMax"/>
        </c:scaling>
        <c:delete val="0"/>
        <c:axPos val="b"/>
        <c:numFmt formatCode="#\ ##0_ ;\-#\ 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nb-NO"/>
          </a:p>
        </c:txPr>
        <c:crossAx val="443251744"/>
        <c:crosses val="autoZero"/>
        <c:auto val="1"/>
        <c:lblAlgn val="ctr"/>
        <c:lblOffset val="100"/>
        <c:noMultiLvlLbl val="0"/>
      </c:catAx>
      <c:valAx>
        <c:axId val="4432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nb-NO"/>
          </a:p>
        </c:txPr>
        <c:crossAx val="44325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3</xdr:row>
      <xdr:rowOff>200024</xdr:rowOff>
    </xdr:from>
    <xdr:to>
      <xdr:col>16</xdr:col>
      <xdr:colOff>333375</xdr:colOff>
      <xdr:row>32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8J8pkNAOR0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youtube.com/watch?v=6xa1x_Iqjzg" TargetMode="External"/><Relationship Id="rId1" Type="http://schemas.openxmlformats.org/officeDocument/2006/relationships/hyperlink" Target="https://www.youtube.com/watch?v=EsmoQmqOfj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showGridLines="0" tabSelected="1" workbookViewId="0"/>
  </sheetViews>
  <sheetFormatPr defaultColWidth="11.42578125" defaultRowHeight="15" x14ac:dyDescent="0.25"/>
  <cols>
    <col min="1" max="1" width="2" style="5" bestFit="1" customWidth="1"/>
    <col min="2" max="2" width="50.42578125" style="1" bestFit="1" customWidth="1"/>
    <col min="3" max="16384" width="11.42578125" style="1"/>
  </cols>
  <sheetData>
    <row r="1" spans="1:2" x14ac:dyDescent="0.25">
      <c r="A1" s="32">
        <v>1</v>
      </c>
      <c r="B1" s="54" t="s">
        <v>5</v>
      </c>
    </row>
    <row r="2" spans="1:2" x14ac:dyDescent="0.25">
      <c r="A2" s="32">
        <f>+A1+1</f>
        <v>2</v>
      </c>
      <c r="B2" s="54" t="s">
        <v>71</v>
      </c>
    </row>
    <row r="3" spans="1:2" x14ac:dyDescent="0.25">
      <c r="A3" s="32">
        <f t="shared" ref="A3:A7" si="0">+A2+1</f>
        <v>3</v>
      </c>
      <c r="B3" s="54" t="s">
        <v>47</v>
      </c>
    </row>
    <row r="4" spans="1:2" x14ac:dyDescent="0.25">
      <c r="A4" s="32">
        <f t="shared" si="0"/>
        <v>4</v>
      </c>
      <c r="B4" s="54" t="s">
        <v>25</v>
      </c>
    </row>
    <row r="5" spans="1:2" x14ac:dyDescent="0.25">
      <c r="A5" s="32">
        <f t="shared" si="0"/>
        <v>5</v>
      </c>
      <c r="B5" s="54" t="s">
        <v>46</v>
      </c>
    </row>
    <row r="6" spans="1:2" x14ac:dyDescent="0.25">
      <c r="A6" s="32">
        <f t="shared" si="0"/>
        <v>6</v>
      </c>
      <c r="B6" s="54" t="s">
        <v>6</v>
      </c>
    </row>
    <row r="7" spans="1:2" x14ac:dyDescent="0.25">
      <c r="A7" s="32">
        <f t="shared" si="0"/>
        <v>7</v>
      </c>
      <c r="B7" s="54" t="s">
        <v>76</v>
      </c>
    </row>
  </sheetData>
  <hyperlinks>
    <hyperlink ref="B1" location="'Differanse alternativer'!A1" display="Differansekalkyle" xr:uid="{00000000-0004-0000-0000-000000000000}"/>
    <hyperlink ref="B6" location="Elastisitet!A1" display="Elastisitet" xr:uid="{00000000-0004-0000-0000-000001000000}"/>
    <hyperlink ref="B4" location="Produktvalg!A1" display="Produktvalg - én knapp faktor" xr:uid="{00000000-0004-0000-0000-000002000000}"/>
    <hyperlink ref="B5" location="'Produktvalg (2)'!A1" display="Produktvalg - flere knappe faktorer (solver)" xr:uid="{00000000-0004-0000-0000-000003000000}"/>
    <hyperlink ref="B3" location="'Nullpunkt - diagram'!A1" display="Nullpunkt - diagram" xr:uid="{00000000-0004-0000-0000-000004000000}"/>
    <hyperlink ref="B2" location="'Nullpunkt - beregning'!A1" display="Nullpunkt - beregning" xr:uid="{00000000-0004-0000-0000-000005000000}"/>
    <hyperlink ref="B7" location="Elastisitet!A1" display="Elastisitet" xr:uid="{45D67044-4201-49CF-9C69-B52B128C0DE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showGridLines="0" workbookViewId="0"/>
  </sheetViews>
  <sheetFormatPr defaultColWidth="11.42578125" defaultRowHeight="15" x14ac:dyDescent="0.25"/>
  <cols>
    <col min="1" max="1" width="20.28515625" style="1" bestFit="1" customWidth="1"/>
    <col min="2" max="4" width="13.7109375" style="1" customWidth="1"/>
    <col min="5" max="16384" width="11.42578125" style="1"/>
  </cols>
  <sheetData>
    <row r="1" spans="1:4" ht="15.75" thickBot="1" x14ac:dyDescent="0.3">
      <c r="A1" s="6" t="s">
        <v>7</v>
      </c>
      <c r="B1" s="7" t="s">
        <v>10</v>
      </c>
      <c r="C1" s="7" t="s">
        <v>11</v>
      </c>
      <c r="D1" s="7" t="s">
        <v>8</v>
      </c>
    </row>
    <row r="2" spans="1:4" ht="15.75" thickBot="1" x14ac:dyDescent="0.3">
      <c r="A2" s="8" t="s">
        <v>9</v>
      </c>
      <c r="B2" s="10">
        <v>2000000</v>
      </c>
      <c r="C2" s="10">
        <v>800000</v>
      </c>
      <c r="D2" s="11">
        <f>+B2-C2</f>
        <v>1200000</v>
      </c>
    </row>
    <row r="3" spans="1:4" ht="15.75" thickBot="1" x14ac:dyDescent="0.3">
      <c r="A3" s="8" t="s">
        <v>12</v>
      </c>
      <c r="B3" s="10">
        <v>1200000</v>
      </c>
      <c r="C3" s="10">
        <v>1200000</v>
      </c>
      <c r="D3" s="11">
        <f t="shared" ref="D3:D9" si="0">+B3-C3</f>
        <v>0</v>
      </c>
    </row>
    <row r="4" spans="1:4" ht="15.75" thickBot="1" x14ac:dyDescent="0.3">
      <c r="A4" s="8" t="s">
        <v>13</v>
      </c>
      <c r="B4" s="10">
        <v>900000</v>
      </c>
      <c r="C4" s="10">
        <v>500000</v>
      </c>
      <c r="D4" s="11">
        <f t="shared" si="0"/>
        <v>400000</v>
      </c>
    </row>
    <row r="5" spans="1:4" ht="15.75" thickBot="1" x14ac:dyDescent="0.3">
      <c r="A5" s="8" t="s">
        <v>14</v>
      </c>
      <c r="B5" s="10">
        <v>700000</v>
      </c>
      <c r="C5" s="10">
        <v>500000</v>
      </c>
      <c r="D5" s="11">
        <f t="shared" si="0"/>
        <v>200000</v>
      </c>
    </row>
    <row r="6" spans="1:4" ht="15.75" thickBot="1" x14ac:dyDescent="0.3">
      <c r="A6" s="8" t="s">
        <v>15</v>
      </c>
      <c r="B6" s="10">
        <v>100000</v>
      </c>
      <c r="C6" s="10">
        <v>100000</v>
      </c>
      <c r="D6" s="11">
        <f t="shared" si="0"/>
        <v>0</v>
      </c>
    </row>
    <row r="7" spans="1:4" ht="15.75" thickBot="1" x14ac:dyDescent="0.3">
      <c r="A7" s="8" t="s">
        <v>16</v>
      </c>
      <c r="B7" s="10">
        <v>600000</v>
      </c>
      <c r="C7" s="10">
        <v>450000</v>
      </c>
      <c r="D7" s="11">
        <f t="shared" si="0"/>
        <v>150000</v>
      </c>
    </row>
    <row r="8" spans="1:4" ht="15.75" thickBot="1" x14ac:dyDescent="0.3">
      <c r="A8" s="8" t="s">
        <v>17</v>
      </c>
      <c r="B8" s="10">
        <v>0</v>
      </c>
      <c r="C8" s="10">
        <v>250000</v>
      </c>
      <c r="D8" s="11">
        <f t="shared" si="0"/>
        <v>-250000</v>
      </c>
    </row>
    <row r="9" spans="1:4" ht="15.75" thickBot="1" x14ac:dyDescent="0.3">
      <c r="A9" s="9" t="s">
        <v>0</v>
      </c>
      <c r="B9" s="12">
        <f>B2-SUM(B3:B8)</f>
        <v>-1500000</v>
      </c>
      <c r="C9" s="12">
        <f>C2-SUM(C3:C8)</f>
        <v>-2200000</v>
      </c>
      <c r="D9" s="11">
        <f t="shared" si="0"/>
        <v>700000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showGridLines="0" workbookViewId="0"/>
  </sheetViews>
  <sheetFormatPr defaultColWidth="11.42578125" defaultRowHeight="15" x14ac:dyDescent="0.25"/>
  <cols>
    <col min="1" max="1" width="1.7109375" style="1" customWidth="1"/>
    <col min="2" max="2" width="38.140625" style="1" bestFit="1" customWidth="1"/>
    <col min="3" max="3" width="15" style="1" bestFit="1" customWidth="1"/>
    <col min="4" max="16384" width="11.42578125" style="1"/>
  </cols>
  <sheetData>
    <row r="1" spans="1:3" x14ac:dyDescent="0.25">
      <c r="A1" s="29" t="s">
        <v>96</v>
      </c>
    </row>
    <row r="3" spans="1:3" x14ac:dyDescent="0.25">
      <c r="B3" s="31" t="s">
        <v>60</v>
      </c>
      <c r="C3" s="55">
        <v>125</v>
      </c>
    </row>
    <row r="4" spans="1:3" x14ac:dyDescent="0.25">
      <c r="B4" s="31" t="s">
        <v>61</v>
      </c>
      <c r="C4" s="55">
        <v>5000</v>
      </c>
    </row>
    <row r="5" spans="1:3" x14ac:dyDescent="0.25">
      <c r="B5" s="31" t="s">
        <v>2</v>
      </c>
      <c r="C5" s="38">
        <f>+C3*C4</f>
        <v>625000</v>
      </c>
    </row>
    <row r="7" spans="1:3" x14ac:dyDescent="0.25">
      <c r="B7" s="1" t="s">
        <v>4</v>
      </c>
      <c r="C7" s="51">
        <v>500</v>
      </c>
    </row>
    <row r="8" spans="1:3" x14ac:dyDescent="0.25">
      <c r="B8" s="27" t="s">
        <v>3</v>
      </c>
      <c r="C8" s="52">
        <v>265</v>
      </c>
    </row>
    <row r="9" spans="1:3" x14ac:dyDescent="0.25">
      <c r="B9" s="1" t="s">
        <v>62</v>
      </c>
      <c r="C9" s="28">
        <f>+C7-C8</f>
        <v>235</v>
      </c>
    </row>
    <row r="10" spans="1:3" x14ac:dyDescent="0.25">
      <c r="B10" s="1" t="s">
        <v>37</v>
      </c>
      <c r="C10" s="53">
        <f>+C9/C7</f>
        <v>0.47</v>
      </c>
    </row>
    <row r="12" spans="1:3" x14ac:dyDescent="0.25">
      <c r="B12" s="31" t="s">
        <v>63</v>
      </c>
      <c r="C12" s="34">
        <f>+C5/C9</f>
        <v>2659.5744680851062</v>
      </c>
    </row>
    <row r="13" spans="1:3" x14ac:dyDescent="0.25">
      <c r="B13" s="31" t="s">
        <v>64</v>
      </c>
      <c r="C13" s="38">
        <f>+C5/C10</f>
        <v>1329787.2340425532</v>
      </c>
    </row>
    <row r="16" spans="1:3" x14ac:dyDescent="0.25">
      <c r="B16" s="31" t="s">
        <v>66</v>
      </c>
      <c r="C16" s="55">
        <v>1500000</v>
      </c>
    </row>
    <row r="17" spans="2:3" x14ac:dyDescent="0.25">
      <c r="B17" s="31" t="s">
        <v>65</v>
      </c>
      <c r="C17" s="38">
        <f>+C16-C13</f>
        <v>170212.76595744677</v>
      </c>
    </row>
    <row r="18" spans="2:3" x14ac:dyDescent="0.25">
      <c r="B18" s="31" t="s">
        <v>67</v>
      </c>
      <c r="C18" s="56">
        <f>+C17/C16</f>
        <v>0.11347517730496451</v>
      </c>
    </row>
    <row r="20" spans="2:3" x14ac:dyDescent="0.25">
      <c r="B20" s="31" t="s">
        <v>68</v>
      </c>
      <c r="C20" s="55">
        <v>250000</v>
      </c>
    </row>
    <row r="21" spans="2:3" x14ac:dyDescent="0.25">
      <c r="B21" s="31" t="s">
        <v>2</v>
      </c>
      <c r="C21" s="38">
        <f>C5</f>
        <v>625000</v>
      </c>
    </row>
    <row r="22" spans="2:3" x14ac:dyDescent="0.25">
      <c r="B22" s="31" t="s">
        <v>70</v>
      </c>
      <c r="C22" s="34">
        <f>(C20+C21)/C9</f>
        <v>3723.4042553191489</v>
      </c>
    </row>
    <row r="23" spans="2:3" x14ac:dyDescent="0.25">
      <c r="B23" s="31" t="s">
        <v>69</v>
      </c>
      <c r="C23" s="38">
        <f>(C20+C21)/C10</f>
        <v>1861702.1276595746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showGridLines="0" workbookViewId="0"/>
  </sheetViews>
  <sheetFormatPr defaultColWidth="11.42578125" defaultRowHeight="15" x14ac:dyDescent="0.25"/>
  <cols>
    <col min="1" max="1" width="22" style="1" bestFit="1" customWidth="1"/>
    <col min="2" max="6" width="18.7109375" style="1" customWidth="1"/>
    <col min="7" max="7" width="3.28515625" customWidth="1"/>
    <col min="8" max="8" width="18.7109375" style="1" customWidth="1"/>
    <col min="9" max="9" width="11.42578125" style="1"/>
    <col min="10" max="10" width="31.28515625" style="1" bestFit="1" customWidth="1"/>
    <col min="11" max="16384" width="11.42578125" style="1"/>
  </cols>
  <sheetData>
    <row r="1" spans="1:11" x14ac:dyDescent="0.25">
      <c r="A1" s="4" t="s">
        <v>4</v>
      </c>
      <c r="B1" s="13">
        <v>225</v>
      </c>
      <c r="G1" s="1"/>
    </row>
    <row r="2" spans="1:11" x14ac:dyDescent="0.25">
      <c r="A2" s="4" t="s">
        <v>3</v>
      </c>
      <c r="B2" s="13">
        <v>100</v>
      </c>
      <c r="G2" s="1"/>
    </row>
    <row r="3" spans="1:11" ht="15.75" thickBot="1" x14ac:dyDescent="0.3">
      <c r="A3" s="3" t="s">
        <v>2</v>
      </c>
      <c r="B3" s="14">
        <v>250000</v>
      </c>
      <c r="G3" s="1"/>
    </row>
    <row r="4" spans="1:11" ht="15.75" thickBot="1" x14ac:dyDescent="0.3"/>
    <row r="5" spans="1:11" x14ac:dyDescent="0.25">
      <c r="A5" s="16" t="s">
        <v>1</v>
      </c>
      <c r="B5" s="17" t="s">
        <v>26</v>
      </c>
      <c r="C5" s="17" t="s">
        <v>27</v>
      </c>
      <c r="D5" s="17" t="s">
        <v>28</v>
      </c>
      <c r="E5" s="17" t="s">
        <v>30</v>
      </c>
      <c r="F5" s="18" t="s">
        <v>0</v>
      </c>
      <c r="G5" s="1"/>
      <c r="H5" s="24" t="s">
        <v>29</v>
      </c>
    </row>
    <row r="6" spans="1:11" x14ac:dyDescent="0.25">
      <c r="A6" s="19">
        <v>0</v>
      </c>
      <c r="B6" s="15">
        <f t="shared" ref="B6:B31" si="0">+$B$1*A6</f>
        <v>0</v>
      </c>
      <c r="C6" s="15">
        <f t="shared" ref="C6:C31" si="1">+A6*$B$2</f>
        <v>0</v>
      </c>
      <c r="D6" s="15">
        <f t="shared" ref="D6:D31" si="2">+B6-C6</f>
        <v>0</v>
      </c>
      <c r="E6" s="15">
        <f>+$B$3</f>
        <v>250000</v>
      </c>
      <c r="F6" s="20">
        <f t="shared" ref="F6:F31" si="3">+B6-H6</f>
        <v>-250000</v>
      </c>
      <c r="G6" s="1"/>
      <c r="H6" s="25">
        <f t="shared" ref="H6:H31" si="4">$B$2*A6+$B$3</f>
        <v>250000</v>
      </c>
    </row>
    <row r="7" spans="1:11" x14ac:dyDescent="0.25">
      <c r="A7" s="19">
        <f t="shared" ref="A7:A31" si="5">+A6+200</f>
        <v>200</v>
      </c>
      <c r="B7" s="15">
        <f t="shared" si="0"/>
        <v>45000</v>
      </c>
      <c r="C7" s="15">
        <f t="shared" si="1"/>
        <v>20000</v>
      </c>
      <c r="D7" s="15">
        <f t="shared" si="2"/>
        <v>25000</v>
      </c>
      <c r="E7" s="15">
        <f t="shared" ref="E7:E31" si="6">+$B$3</f>
        <v>250000</v>
      </c>
      <c r="F7" s="20">
        <f t="shared" si="3"/>
        <v>-225000</v>
      </c>
      <c r="G7" s="1"/>
      <c r="H7" s="25">
        <f t="shared" si="4"/>
        <v>270000</v>
      </c>
    </row>
    <row r="8" spans="1:11" x14ac:dyDescent="0.25">
      <c r="A8" s="19">
        <f t="shared" si="5"/>
        <v>400</v>
      </c>
      <c r="B8" s="15">
        <f t="shared" si="0"/>
        <v>90000</v>
      </c>
      <c r="C8" s="15">
        <f t="shared" si="1"/>
        <v>40000</v>
      </c>
      <c r="D8" s="15">
        <f t="shared" si="2"/>
        <v>50000</v>
      </c>
      <c r="E8" s="15">
        <f t="shared" si="6"/>
        <v>250000</v>
      </c>
      <c r="F8" s="20">
        <f t="shared" si="3"/>
        <v>-200000</v>
      </c>
      <c r="G8" s="1"/>
      <c r="H8" s="25">
        <f t="shared" si="4"/>
        <v>290000</v>
      </c>
    </row>
    <row r="9" spans="1:11" x14ac:dyDescent="0.25">
      <c r="A9" s="19">
        <f t="shared" si="5"/>
        <v>600</v>
      </c>
      <c r="B9" s="15">
        <f t="shared" si="0"/>
        <v>135000</v>
      </c>
      <c r="C9" s="15">
        <f t="shared" si="1"/>
        <v>60000</v>
      </c>
      <c r="D9" s="15">
        <f t="shared" si="2"/>
        <v>75000</v>
      </c>
      <c r="E9" s="15">
        <f t="shared" si="6"/>
        <v>250000</v>
      </c>
      <c r="F9" s="20">
        <f t="shared" si="3"/>
        <v>-175000</v>
      </c>
      <c r="G9" s="1"/>
      <c r="H9" s="25">
        <f t="shared" si="4"/>
        <v>310000</v>
      </c>
    </row>
    <row r="10" spans="1:11" x14ac:dyDescent="0.25">
      <c r="A10" s="19">
        <f t="shared" si="5"/>
        <v>800</v>
      </c>
      <c r="B10" s="15">
        <f t="shared" si="0"/>
        <v>180000</v>
      </c>
      <c r="C10" s="15">
        <f t="shared" si="1"/>
        <v>80000</v>
      </c>
      <c r="D10" s="15">
        <f t="shared" si="2"/>
        <v>100000</v>
      </c>
      <c r="E10" s="15">
        <f t="shared" si="6"/>
        <v>250000</v>
      </c>
      <c r="F10" s="20">
        <f t="shared" si="3"/>
        <v>-150000</v>
      </c>
      <c r="G10" s="1"/>
      <c r="H10" s="25">
        <f t="shared" si="4"/>
        <v>330000</v>
      </c>
      <c r="K10" s="2"/>
    </row>
    <row r="11" spans="1:11" x14ac:dyDescent="0.25">
      <c r="A11" s="19">
        <f t="shared" si="5"/>
        <v>1000</v>
      </c>
      <c r="B11" s="15">
        <f t="shared" si="0"/>
        <v>225000</v>
      </c>
      <c r="C11" s="15">
        <f t="shared" si="1"/>
        <v>100000</v>
      </c>
      <c r="D11" s="15">
        <f t="shared" si="2"/>
        <v>125000</v>
      </c>
      <c r="E11" s="15">
        <f t="shared" si="6"/>
        <v>250000</v>
      </c>
      <c r="F11" s="20">
        <f t="shared" si="3"/>
        <v>-125000</v>
      </c>
      <c r="G11" s="1"/>
      <c r="H11" s="25">
        <f t="shared" si="4"/>
        <v>350000</v>
      </c>
      <c r="K11" s="2"/>
    </row>
    <row r="12" spans="1:11" x14ac:dyDescent="0.25">
      <c r="A12" s="19">
        <f t="shared" si="5"/>
        <v>1200</v>
      </c>
      <c r="B12" s="15">
        <f t="shared" si="0"/>
        <v>270000</v>
      </c>
      <c r="C12" s="15">
        <f t="shared" si="1"/>
        <v>120000</v>
      </c>
      <c r="D12" s="15">
        <f t="shared" si="2"/>
        <v>150000</v>
      </c>
      <c r="E12" s="15">
        <f t="shared" si="6"/>
        <v>250000</v>
      </c>
      <c r="F12" s="20">
        <f t="shared" si="3"/>
        <v>-100000</v>
      </c>
      <c r="G12" s="1"/>
      <c r="H12" s="25">
        <f t="shared" si="4"/>
        <v>370000</v>
      </c>
    </row>
    <row r="13" spans="1:11" x14ac:dyDescent="0.25">
      <c r="A13" s="19">
        <f t="shared" si="5"/>
        <v>1400</v>
      </c>
      <c r="B13" s="15">
        <f t="shared" si="0"/>
        <v>315000</v>
      </c>
      <c r="C13" s="15">
        <f t="shared" si="1"/>
        <v>140000</v>
      </c>
      <c r="D13" s="15">
        <f t="shared" si="2"/>
        <v>175000</v>
      </c>
      <c r="E13" s="15">
        <f t="shared" si="6"/>
        <v>250000</v>
      </c>
      <c r="F13" s="20">
        <f t="shared" si="3"/>
        <v>-75000</v>
      </c>
      <c r="G13" s="1"/>
      <c r="H13" s="25">
        <f t="shared" si="4"/>
        <v>390000</v>
      </c>
    </row>
    <row r="14" spans="1:11" x14ac:dyDescent="0.25">
      <c r="A14" s="19">
        <f t="shared" si="5"/>
        <v>1600</v>
      </c>
      <c r="B14" s="15">
        <f t="shared" si="0"/>
        <v>360000</v>
      </c>
      <c r="C14" s="15">
        <f t="shared" si="1"/>
        <v>160000</v>
      </c>
      <c r="D14" s="15">
        <f t="shared" si="2"/>
        <v>200000</v>
      </c>
      <c r="E14" s="15">
        <f t="shared" si="6"/>
        <v>250000</v>
      </c>
      <c r="F14" s="20">
        <f t="shared" si="3"/>
        <v>-50000</v>
      </c>
      <c r="G14" s="1"/>
      <c r="H14" s="25">
        <f t="shared" si="4"/>
        <v>410000</v>
      </c>
    </row>
    <row r="15" spans="1:11" x14ac:dyDescent="0.25">
      <c r="A15" s="19">
        <f t="shared" si="5"/>
        <v>1800</v>
      </c>
      <c r="B15" s="15">
        <f t="shared" si="0"/>
        <v>405000</v>
      </c>
      <c r="C15" s="15">
        <f t="shared" si="1"/>
        <v>180000</v>
      </c>
      <c r="D15" s="15">
        <f t="shared" si="2"/>
        <v>225000</v>
      </c>
      <c r="E15" s="15">
        <f t="shared" si="6"/>
        <v>250000</v>
      </c>
      <c r="F15" s="20">
        <f t="shared" si="3"/>
        <v>-25000</v>
      </c>
      <c r="G15" s="1"/>
      <c r="H15" s="25">
        <f t="shared" si="4"/>
        <v>430000</v>
      </c>
    </row>
    <row r="16" spans="1:11" x14ac:dyDescent="0.25">
      <c r="A16" s="19">
        <f t="shared" si="5"/>
        <v>2000</v>
      </c>
      <c r="B16" s="15">
        <f t="shared" si="0"/>
        <v>450000</v>
      </c>
      <c r="C16" s="15">
        <f t="shared" si="1"/>
        <v>200000</v>
      </c>
      <c r="D16" s="15">
        <f t="shared" si="2"/>
        <v>250000</v>
      </c>
      <c r="E16" s="15">
        <f t="shared" si="6"/>
        <v>250000</v>
      </c>
      <c r="F16" s="20">
        <f t="shared" si="3"/>
        <v>0</v>
      </c>
      <c r="G16" s="1"/>
      <c r="H16" s="25">
        <f t="shared" si="4"/>
        <v>450000</v>
      </c>
    </row>
    <row r="17" spans="1:8" x14ac:dyDescent="0.25">
      <c r="A17" s="19">
        <f t="shared" si="5"/>
        <v>2200</v>
      </c>
      <c r="B17" s="15">
        <f t="shared" si="0"/>
        <v>495000</v>
      </c>
      <c r="C17" s="15">
        <f t="shared" si="1"/>
        <v>220000</v>
      </c>
      <c r="D17" s="15">
        <f t="shared" si="2"/>
        <v>275000</v>
      </c>
      <c r="E17" s="15">
        <f t="shared" si="6"/>
        <v>250000</v>
      </c>
      <c r="F17" s="20">
        <f t="shared" si="3"/>
        <v>25000</v>
      </c>
      <c r="G17" s="1"/>
      <c r="H17" s="25">
        <f t="shared" si="4"/>
        <v>470000</v>
      </c>
    </row>
    <row r="18" spans="1:8" x14ac:dyDescent="0.25">
      <c r="A18" s="19">
        <f t="shared" si="5"/>
        <v>2400</v>
      </c>
      <c r="B18" s="15">
        <f t="shared" si="0"/>
        <v>540000</v>
      </c>
      <c r="C18" s="15">
        <f t="shared" si="1"/>
        <v>240000</v>
      </c>
      <c r="D18" s="15">
        <f t="shared" si="2"/>
        <v>300000</v>
      </c>
      <c r="E18" s="15">
        <f t="shared" si="6"/>
        <v>250000</v>
      </c>
      <c r="F18" s="20">
        <f t="shared" si="3"/>
        <v>50000</v>
      </c>
      <c r="G18" s="1"/>
      <c r="H18" s="25">
        <f t="shared" si="4"/>
        <v>490000</v>
      </c>
    </row>
    <row r="19" spans="1:8" x14ac:dyDescent="0.25">
      <c r="A19" s="19">
        <f t="shared" si="5"/>
        <v>2600</v>
      </c>
      <c r="B19" s="15">
        <f t="shared" si="0"/>
        <v>585000</v>
      </c>
      <c r="C19" s="15">
        <f t="shared" si="1"/>
        <v>260000</v>
      </c>
      <c r="D19" s="15">
        <f t="shared" si="2"/>
        <v>325000</v>
      </c>
      <c r="E19" s="15">
        <f t="shared" si="6"/>
        <v>250000</v>
      </c>
      <c r="F19" s="20">
        <f t="shared" si="3"/>
        <v>75000</v>
      </c>
      <c r="G19" s="1"/>
      <c r="H19" s="25">
        <f t="shared" si="4"/>
        <v>510000</v>
      </c>
    </row>
    <row r="20" spans="1:8" x14ac:dyDescent="0.25">
      <c r="A20" s="19">
        <f t="shared" si="5"/>
        <v>2800</v>
      </c>
      <c r="B20" s="15">
        <f t="shared" si="0"/>
        <v>630000</v>
      </c>
      <c r="C20" s="15">
        <f t="shared" si="1"/>
        <v>280000</v>
      </c>
      <c r="D20" s="15">
        <f t="shared" si="2"/>
        <v>350000</v>
      </c>
      <c r="E20" s="15">
        <f t="shared" si="6"/>
        <v>250000</v>
      </c>
      <c r="F20" s="20">
        <f t="shared" si="3"/>
        <v>100000</v>
      </c>
      <c r="G20" s="1"/>
      <c r="H20" s="25">
        <f t="shared" si="4"/>
        <v>530000</v>
      </c>
    </row>
    <row r="21" spans="1:8" x14ac:dyDescent="0.25">
      <c r="A21" s="19">
        <f t="shared" si="5"/>
        <v>3000</v>
      </c>
      <c r="B21" s="15">
        <f t="shared" si="0"/>
        <v>675000</v>
      </c>
      <c r="C21" s="15">
        <f t="shared" si="1"/>
        <v>300000</v>
      </c>
      <c r="D21" s="15">
        <f t="shared" si="2"/>
        <v>375000</v>
      </c>
      <c r="E21" s="15">
        <f t="shared" si="6"/>
        <v>250000</v>
      </c>
      <c r="F21" s="20">
        <f t="shared" si="3"/>
        <v>125000</v>
      </c>
      <c r="G21" s="1"/>
      <c r="H21" s="25">
        <f t="shared" si="4"/>
        <v>550000</v>
      </c>
    </row>
    <row r="22" spans="1:8" x14ac:dyDescent="0.25">
      <c r="A22" s="19">
        <f t="shared" si="5"/>
        <v>3200</v>
      </c>
      <c r="B22" s="15">
        <f t="shared" si="0"/>
        <v>720000</v>
      </c>
      <c r="C22" s="15">
        <f t="shared" si="1"/>
        <v>320000</v>
      </c>
      <c r="D22" s="15">
        <f t="shared" si="2"/>
        <v>400000</v>
      </c>
      <c r="E22" s="15">
        <f t="shared" si="6"/>
        <v>250000</v>
      </c>
      <c r="F22" s="20">
        <f t="shared" si="3"/>
        <v>150000</v>
      </c>
      <c r="G22" s="1"/>
      <c r="H22" s="25">
        <f t="shared" si="4"/>
        <v>570000</v>
      </c>
    </row>
    <row r="23" spans="1:8" x14ac:dyDescent="0.25">
      <c r="A23" s="19">
        <f t="shared" si="5"/>
        <v>3400</v>
      </c>
      <c r="B23" s="15">
        <f t="shared" si="0"/>
        <v>765000</v>
      </c>
      <c r="C23" s="15">
        <f t="shared" si="1"/>
        <v>340000</v>
      </c>
      <c r="D23" s="15">
        <f t="shared" si="2"/>
        <v>425000</v>
      </c>
      <c r="E23" s="15">
        <f t="shared" si="6"/>
        <v>250000</v>
      </c>
      <c r="F23" s="20">
        <f t="shared" si="3"/>
        <v>175000</v>
      </c>
      <c r="G23" s="1"/>
      <c r="H23" s="25">
        <f t="shared" si="4"/>
        <v>590000</v>
      </c>
    </row>
    <row r="24" spans="1:8" x14ac:dyDescent="0.25">
      <c r="A24" s="19">
        <f t="shared" si="5"/>
        <v>3600</v>
      </c>
      <c r="B24" s="15">
        <f t="shared" si="0"/>
        <v>810000</v>
      </c>
      <c r="C24" s="15">
        <f t="shared" si="1"/>
        <v>360000</v>
      </c>
      <c r="D24" s="15">
        <f t="shared" si="2"/>
        <v>450000</v>
      </c>
      <c r="E24" s="15">
        <f t="shared" si="6"/>
        <v>250000</v>
      </c>
      <c r="F24" s="20">
        <f t="shared" si="3"/>
        <v>200000</v>
      </c>
      <c r="G24" s="1"/>
      <c r="H24" s="25">
        <f t="shared" si="4"/>
        <v>610000</v>
      </c>
    </row>
    <row r="25" spans="1:8" x14ac:dyDescent="0.25">
      <c r="A25" s="19">
        <f t="shared" si="5"/>
        <v>3800</v>
      </c>
      <c r="B25" s="15">
        <f t="shared" si="0"/>
        <v>855000</v>
      </c>
      <c r="C25" s="15">
        <f t="shared" si="1"/>
        <v>380000</v>
      </c>
      <c r="D25" s="15">
        <f t="shared" si="2"/>
        <v>475000</v>
      </c>
      <c r="E25" s="15">
        <f t="shared" si="6"/>
        <v>250000</v>
      </c>
      <c r="F25" s="20">
        <f t="shared" si="3"/>
        <v>225000</v>
      </c>
      <c r="G25" s="1"/>
      <c r="H25" s="25">
        <f t="shared" si="4"/>
        <v>630000</v>
      </c>
    </row>
    <row r="26" spans="1:8" x14ac:dyDescent="0.25">
      <c r="A26" s="19">
        <f t="shared" si="5"/>
        <v>4000</v>
      </c>
      <c r="B26" s="15">
        <f t="shared" si="0"/>
        <v>900000</v>
      </c>
      <c r="C26" s="15">
        <f t="shared" si="1"/>
        <v>400000</v>
      </c>
      <c r="D26" s="15">
        <f t="shared" si="2"/>
        <v>500000</v>
      </c>
      <c r="E26" s="15">
        <f t="shared" si="6"/>
        <v>250000</v>
      </c>
      <c r="F26" s="20">
        <f t="shared" si="3"/>
        <v>250000</v>
      </c>
      <c r="G26" s="1"/>
      <c r="H26" s="25">
        <f t="shared" si="4"/>
        <v>650000</v>
      </c>
    </row>
    <row r="27" spans="1:8" x14ac:dyDescent="0.25">
      <c r="A27" s="19">
        <f t="shared" si="5"/>
        <v>4200</v>
      </c>
      <c r="B27" s="15">
        <f t="shared" si="0"/>
        <v>945000</v>
      </c>
      <c r="C27" s="15">
        <f t="shared" si="1"/>
        <v>420000</v>
      </c>
      <c r="D27" s="15">
        <f t="shared" si="2"/>
        <v>525000</v>
      </c>
      <c r="E27" s="15">
        <f t="shared" si="6"/>
        <v>250000</v>
      </c>
      <c r="F27" s="20">
        <f t="shared" si="3"/>
        <v>275000</v>
      </c>
      <c r="G27" s="1"/>
      <c r="H27" s="25">
        <f t="shared" si="4"/>
        <v>670000</v>
      </c>
    </row>
    <row r="28" spans="1:8" x14ac:dyDescent="0.25">
      <c r="A28" s="19">
        <f t="shared" si="5"/>
        <v>4400</v>
      </c>
      <c r="B28" s="15">
        <f t="shared" si="0"/>
        <v>990000</v>
      </c>
      <c r="C28" s="15">
        <f t="shared" si="1"/>
        <v>440000</v>
      </c>
      <c r="D28" s="15">
        <f t="shared" si="2"/>
        <v>550000</v>
      </c>
      <c r="E28" s="15">
        <f t="shared" si="6"/>
        <v>250000</v>
      </c>
      <c r="F28" s="20">
        <f t="shared" si="3"/>
        <v>300000</v>
      </c>
      <c r="G28" s="1"/>
      <c r="H28" s="25">
        <f t="shared" si="4"/>
        <v>690000</v>
      </c>
    </row>
    <row r="29" spans="1:8" x14ac:dyDescent="0.25">
      <c r="A29" s="19">
        <f t="shared" si="5"/>
        <v>4600</v>
      </c>
      <c r="B29" s="15">
        <f t="shared" si="0"/>
        <v>1035000</v>
      </c>
      <c r="C29" s="15">
        <f t="shared" si="1"/>
        <v>460000</v>
      </c>
      <c r="D29" s="15">
        <f t="shared" si="2"/>
        <v>575000</v>
      </c>
      <c r="E29" s="15">
        <f t="shared" si="6"/>
        <v>250000</v>
      </c>
      <c r="F29" s="20">
        <f t="shared" si="3"/>
        <v>325000</v>
      </c>
      <c r="G29" s="1"/>
      <c r="H29" s="25">
        <f t="shared" si="4"/>
        <v>710000</v>
      </c>
    </row>
    <row r="30" spans="1:8" x14ac:dyDescent="0.25">
      <c r="A30" s="19">
        <f t="shared" si="5"/>
        <v>4800</v>
      </c>
      <c r="B30" s="15">
        <f t="shared" si="0"/>
        <v>1080000</v>
      </c>
      <c r="C30" s="15">
        <f t="shared" si="1"/>
        <v>480000</v>
      </c>
      <c r="D30" s="15">
        <f t="shared" si="2"/>
        <v>600000</v>
      </c>
      <c r="E30" s="15">
        <f t="shared" si="6"/>
        <v>250000</v>
      </c>
      <c r="F30" s="20">
        <f t="shared" si="3"/>
        <v>350000</v>
      </c>
      <c r="G30" s="1"/>
      <c r="H30" s="25">
        <f t="shared" si="4"/>
        <v>730000</v>
      </c>
    </row>
    <row r="31" spans="1:8" ht="15.75" thickBot="1" x14ac:dyDescent="0.3">
      <c r="A31" s="21">
        <f t="shared" si="5"/>
        <v>5000</v>
      </c>
      <c r="B31" s="22">
        <f t="shared" si="0"/>
        <v>1125000</v>
      </c>
      <c r="C31" s="22">
        <f t="shared" si="1"/>
        <v>500000</v>
      </c>
      <c r="D31" s="22">
        <f t="shared" si="2"/>
        <v>625000</v>
      </c>
      <c r="E31" s="22">
        <f t="shared" si="6"/>
        <v>250000</v>
      </c>
      <c r="F31" s="23">
        <f t="shared" si="3"/>
        <v>375000</v>
      </c>
      <c r="G31" s="1"/>
      <c r="H31" s="26">
        <f t="shared" si="4"/>
        <v>750000</v>
      </c>
    </row>
    <row r="32" spans="1:8" x14ac:dyDescent="0.25">
      <c r="G32" s="1"/>
    </row>
    <row r="33" spans="7:7" x14ac:dyDescent="0.25">
      <c r="G33" s="1"/>
    </row>
    <row r="34" spans="7:7" x14ac:dyDescent="0.25">
      <c r="G34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showGridLines="0" zoomScale="102" zoomScaleNormal="102" workbookViewId="0"/>
  </sheetViews>
  <sheetFormatPr defaultColWidth="11.42578125" defaultRowHeight="15" x14ac:dyDescent="0.25"/>
  <cols>
    <col min="1" max="1" width="1.7109375" style="1" customWidth="1"/>
    <col min="2" max="2" width="22.28515625" style="1" bestFit="1" customWidth="1"/>
    <col min="3" max="16384" width="11.42578125" style="1"/>
  </cols>
  <sheetData>
    <row r="1" spans="1:5" ht="15.75" thickBot="1" x14ac:dyDescent="0.3">
      <c r="A1" s="29" t="s">
        <v>31</v>
      </c>
    </row>
    <row r="2" spans="1:5" x14ac:dyDescent="0.25">
      <c r="B2" s="40"/>
      <c r="C2" s="41" t="s">
        <v>32</v>
      </c>
      <c r="D2" s="41" t="s">
        <v>33</v>
      </c>
      <c r="E2" s="42" t="s">
        <v>34</v>
      </c>
    </row>
    <row r="3" spans="1:5" x14ac:dyDescent="0.25">
      <c r="B3" s="43" t="s">
        <v>35</v>
      </c>
      <c r="C3" s="36">
        <v>100</v>
      </c>
      <c r="D3" s="36">
        <v>250</v>
      </c>
      <c r="E3" s="44">
        <v>300</v>
      </c>
    </row>
    <row r="4" spans="1:5" x14ac:dyDescent="0.25">
      <c r="B4" s="43" t="s">
        <v>36</v>
      </c>
      <c r="C4" s="36">
        <v>20</v>
      </c>
      <c r="D4" s="36">
        <v>80</v>
      </c>
      <c r="E4" s="44">
        <v>125</v>
      </c>
    </row>
    <row r="5" spans="1:5" x14ac:dyDescent="0.25">
      <c r="B5" s="43" t="s">
        <v>39</v>
      </c>
      <c r="C5" s="37">
        <f>+C3-C4</f>
        <v>80</v>
      </c>
      <c r="D5" s="37">
        <f t="shared" ref="D5:E5" si="0">+D3-D4</f>
        <v>170</v>
      </c>
      <c r="E5" s="45">
        <f t="shared" si="0"/>
        <v>175</v>
      </c>
    </row>
    <row r="6" spans="1:5" x14ac:dyDescent="0.25">
      <c r="B6" s="43" t="s">
        <v>38</v>
      </c>
      <c r="C6" s="33">
        <v>2</v>
      </c>
      <c r="D6" s="33">
        <v>4</v>
      </c>
      <c r="E6" s="46">
        <v>6</v>
      </c>
    </row>
    <row r="7" spans="1:5" x14ac:dyDescent="0.25">
      <c r="B7" s="43" t="s">
        <v>40</v>
      </c>
      <c r="C7" s="39">
        <f>+C5/C6</f>
        <v>40</v>
      </c>
      <c r="D7" s="39">
        <f>+D5/D6</f>
        <v>42.5</v>
      </c>
      <c r="E7" s="47">
        <f>+E5/E6</f>
        <v>29.166666666666668</v>
      </c>
    </row>
    <row r="8" spans="1:5" ht="15.75" thickBot="1" x14ac:dyDescent="0.3">
      <c r="B8" s="48" t="s">
        <v>41</v>
      </c>
      <c r="C8" s="49">
        <v>2</v>
      </c>
      <c r="D8" s="49">
        <v>1</v>
      </c>
      <c r="E8" s="50">
        <v>3</v>
      </c>
    </row>
    <row r="10" spans="1:5" x14ac:dyDescent="0.25">
      <c r="B10" s="1" t="s">
        <v>73</v>
      </c>
    </row>
    <row r="11" spans="1:5" x14ac:dyDescent="0.25">
      <c r="B11" s="61" t="s">
        <v>72</v>
      </c>
    </row>
  </sheetData>
  <hyperlinks>
    <hyperlink ref="B11" r:id="rId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showGridLines="0" workbookViewId="0"/>
  </sheetViews>
  <sheetFormatPr defaultColWidth="11.42578125" defaultRowHeight="15" x14ac:dyDescent="0.25"/>
  <cols>
    <col min="1" max="1" width="1.7109375" style="1" customWidth="1"/>
    <col min="2" max="2" width="25.42578125" style="1" bestFit="1" customWidth="1"/>
    <col min="3" max="3" width="17.85546875" style="1" bestFit="1" customWidth="1"/>
    <col min="4" max="5" width="13.85546875" style="1" bestFit="1" customWidth="1"/>
    <col min="6" max="6" width="15.5703125" style="1" bestFit="1" customWidth="1"/>
    <col min="7" max="16384" width="11.42578125" style="1"/>
  </cols>
  <sheetData>
    <row r="1" spans="1:7" x14ac:dyDescent="0.25">
      <c r="A1" s="29" t="s">
        <v>42</v>
      </c>
    </row>
    <row r="2" spans="1:7" x14ac:dyDescent="0.25">
      <c r="A2" s="29" t="s">
        <v>43</v>
      </c>
      <c r="F2" s="1" t="s">
        <v>73</v>
      </c>
      <c r="G2" s="61" t="s">
        <v>74</v>
      </c>
    </row>
    <row r="3" spans="1:7" x14ac:dyDescent="0.25">
      <c r="A3" s="1" t="s">
        <v>44</v>
      </c>
      <c r="G3" s="61" t="s">
        <v>75</v>
      </c>
    </row>
    <row r="5" spans="1:7" x14ac:dyDescent="0.25">
      <c r="B5" s="31"/>
      <c r="C5" s="31" t="s">
        <v>53</v>
      </c>
    </row>
    <row r="6" spans="1:7" x14ac:dyDescent="0.25">
      <c r="B6" s="31" t="s">
        <v>48</v>
      </c>
      <c r="C6" s="35">
        <v>15000</v>
      </c>
    </row>
    <row r="7" spans="1:7" x14ac:dyDescent="0.25">
      <c r="B7" s="31" t="s">
        <v>49</v>
      </c>
      <c r="C7" s="35">
        <v>12000</v>
      </c>
    </row>
    <row r="8" spans="1:7" x14ac:dyDescent="0.25">
      <c r="B8" s="31" t="s">
        <v>50</v>
      </c>
      <c r="C8" s="35">
        <v>6000</v>
      </c>
    </row>
    <row r="10" spans="1:7" x14ac:dyDescent="0.25">
      <c r="B10" s="30" t="s">
        <v>51</v>
      </c>
      <c r="C10" s="32" t="s">
        <v>32</v>
      </c>
      <c r="D10" s="32" t="s">
        <v>45</v>
      </c>
    </row>
    <row r="11" spans="1:7" x14ac:dyDescent="0.25">
      <c r="B11" s="31" t="s">
        <v>48</v>
      </c>
      <c r="C11" s="33">
        <v>4</v>
      </c>
      <c r="D11" s="33">
        <v>5</v>
      </c>
    </row>
    <row r="12" spans="1:7" x14ac:dyDescent="0.25">
      <c r="B12" s="31" t="s">
        <v>49</v>
      </c>
      <c r="C12" s="33">
        <v>3</v>
      </c>
      <c r="D12" s="33">
        <v>1</v>
      </c>
    </row>
    <row r="13" spans="1:7" x14ac:dyDescent="0.25">
      <c r="B13" s="31" t="s">
        <v>50</v>
      </c>
      <c r="C13" s="33">
        <v>4</v>
      </c>
      <c r="D13" s="33">
        <v>0</v>
      </c>
    </row>
    <row r="15" spans="1:7" x14ac:dyDescent="0.25">
      <c r="B15" s="30" t="s">
        <v>52</v>
      </c>
      <c r="C15" s="31" t="s">
        <v>32</v>
      </c>
      <c r="D15" s="31" t="s">
        <v>45</v>
      </c>
    </row>
    <row r="16" spans="1:7" x14ac:dyDescent="0.25">
      <c r="B16" s="31" t="s">
        <v>48</v>
      </c>
      <c r="C16" s="34">
        <f>+$C6/C11</f>
        <v>3750</v>
      </c>
      <c r="D16" s="34">
        <f t="shared" ref="D16:D18" si="0">+$C6/D11</f>
        <v>3000</v>
      </c>
    </row>
    <row r="17" spans="2:5" x14ac:dyDescent="0.25">
      <c r="B17" s="31" t="s">
        <v>49</v>
      </c>
      <c r="C17" s="34">
        <f t="shared" ref="C17" si="1">+$C7/C12</f>
        <v>4000</v>
      </c>
      <c r="D17" s="34">
        <f t="shared" si="0"/>
        <v>12000</v>
      </c>
    </row>
    <row r="18" spans="2:5" x14ac:dyDescent="0.25">
      <c r="B18" s="31" t="s">
        <v>50</v>
      </c>
      <c r="C18" s="34">
        <f t="shared" ref="C18" si="2">+$C8/C13</f>
        <v>1500</v>
      </c>
      <c r="D18" s="34" t="e">
        <f t="shared" si="0"/>
        <v>#DIV/0!</v>
      </c>
    </row>
    <row r="20" spans="2:5" x14ac:dyDescent="0.25">
      <c r="B20" s="31"/>
      <c r="C20" s="31" t="s">
        <v>32</v>
      </c>
      <c r="D20" s="31" t="s">
        <v>33</v>
      </c>
    </row>
    <row r="21" spans="2:5" x14ac:dyDescent="0.25">
      <c r="B21" s="31" t="s">
        <v>35</v>
      </c>
      <c r="C21" s="36">
        <v>100</v>
      </c>
      <c r="D21" s="36">
        <v>250</v>
      </c>
    </row>
    <row r="22" spans="2:5" x14ac:dyDescent="0.25">
      <c r="B22" s="31" t="s">
        <v>36</v>
      </c>
      <c r="C22" s="36">
        <v>20</v>
      </c>
      <c r="D22" s="36">
        <v>80</v>
      </c>
    </row>
    <row r="23" spans="2:5" x14ac:dyDescent="0.25">
      <c r="B23" s="31" t="s">
        <v>39</v>
      </c>
      <c r="C23" s="37">
        <f>+C21-C22</f>
        <v>80</v>
      </c>
      <c r="D23" s="37">
        <f t="shared" ref="D23" si="3">+D21-D22</f>
        <v>170</v>
      </c>
    </row>
    <row r="25" spans="2:5" x14ac:dyDescent="0.25">
      <c r="B25" s="31" t="s">
        <v>54</v>
      </c>
      <c r="C25" s="31"/>
      <c r="D25" s="31"/>
    </row>
    <row r="26" spans="2:5" x14ac:dyDescent="0.25">
      <c r="B26" s="31" t="s">
        <v>55</v>
      </c>
      <c r="C26" s="34">
        <f>+C17/2</f>
        <v>2000</v>
      </c>
      <c r="D26" s="31"/>
      <c r="E26" s="1" t="s">
        <v>59</v>
      </c>
    </row>
    <row r="27" spans="2:5" x14ac:dyDescent="0.25">
      <c r="B27" s="31"/>
      <c r="C27" s="31" t="s">
        <v>56</v>
      </c>
      <c r="D27" s="31" t="s">
        <v>57</v>
      </c>
    </row>
    <row r="28" spans="2:5" x14ac:dyDescent="0.25">
      <c r="B28" s="31" t="s">
        <v>58</v>
      </c>
      <c r="C28" s="38">
        <f>+$C$26*C23</f>
        <v>160000</v>
      </c>
      <c r="D28" s="38">
        <f>+$C$26*D23</f>
        <v>340000</v>
      </c>
    </row>
    <row r="29" spans="2:5" x14ac:dyDescent="0.25">
      <c r="C29" s="2"/>
    </row>
  </sheetData>
  <hyperlinks>
    <hyperlink ref="G2" r:id="rId1" xr:uid="{00000000-0004-0000-0500-000000000000}"/>
    <hyperlink ref="G3" r:id="rId2" xr:uid="{00000000-0004-0000-0500-000001000000}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"/>
  <sheetViews>
    <sheetView showGridLines="0" workbookViewId="0"/>
  </sheetViews>
  <sheetFormatPr defaultColWidth="11.42578125" defaultRowHeight="15" x14ac:dyDescent="0.25"/>
  <cols>
    <col min="1" max="1" width="25.7109375" style="1" bestFit="1" customWidth="1"/>
    <col min="2" max="16384" width="11.42578125" style="1"/>
  </cols>
  <sheetData>
    <row r="1" spans="1:2" x14ac:dyDescent="0.25">
      <c r="A1" s="31" t="s">
        <v>18</v>
      </c>
      <c r="B1" s="57">
        <v>1000</v>
      </c>
    </row>
    <row r="2" spans="1:2" x14ac:dyDescent="0.25">
      <c r="A2" s="31" t="s">
        <v>19</v>
      </c>
      <c r="B2" s="57">
        <v>1100</v>
      </c>
    </row>
    <row r="3" spans="1:2" x14ac:dyDescent="0.25">
      <c r="A3" s="31" t="s">
        <v>20</v>
      </c>
      <c r="B3" s="58">
        <f>(B2-B1)/B1</f>
        <v>0.1</v>
      </c>
    </row>
    <row r="4" spans="1:2" x14ac:dyDescent="0.25">
      <c r="A4" s="31" t="s">
        <v>21</v>
      </c>
      <c r="B4" s="59">
        <v>100</v>
      </c>
    </row>
    <row r="5" spans="1:2" x14ac:dyDescent="0.25">
      <c r="A5" s="31" t="s">
        <v>22</v>
      </c>
      <c r="B5" s="59">
        <v>90</v>
      </c>
    </row>
    <row r="6" spans="1:2" x14ac:dyDescent="0.25">
      <c r="A6" s="31" t="s">
        <v>23</v>
      </c>
      <c r="B6" s="58">
        <f>(B5-B4)/B4</f>
        <v>-0.1</v>
      </c>
    </row>
    <row r="7" spans="1:2" x14ac:dyDescent="0.25">
      <c r="A7" s="31" t="s">
        <v>24</v>
      </c>
      <c r="B7" s="60">
        <f>B3/B6</f>
        <v>-1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3A50-4F70-4961-A872-6A0B800CC14D}">
  <dimension ref="A1:L24"/>
  <sheetViews>
    <sheetView showGridLines="0" workbookViewId="0"/>
  </sheetViews>
  <sheetFormatPr defaultColWidth="11.5703125" defaultRowHeight="15" x14ac:dyDescent="0.25"/>
  <cols>
    <col min="1" max="1" width="7" style="1" bestFit="1" customWidth="1"/>
    <col min="2" max="12" width="13" style="1" customWidth="1"/>
    <col min="13" max="16384" width="11.5703125" style="1"/>
  </cols>
  <sheetData>
    <row r="1" spans="1:12" x14ac:dyDescent="0.25">
      <c r="A1" s="82" t="s">
        <v>95</v>
      </c>
      <c r="B1" s="81" t="s">
        <v>94</v>
      </c>
      <c r="C1" s="81" t="s">
        <v>93</v>
      </c>
      <c r="D1" s="81" t="s">
        <v>92</v>
      </c>
      <c r="E1" s="81" t="s">
        <v>91</v>
      </c>
      <c r="F1" s="81" t="s">
        <v>90</v>
      </c>
      <c r="G1" s="81" t="s">
        <v>89</v>
      </c>
      <c r="H1" s="81" t="s">
        <v>35</v>
      </c>
      <c r="I1" s="81" t="s">
        <v>88</v>
      </c>
      <c r="J1" s="81" t="s">
        <v>0</v>
      </c>
      <c r="K1" s="81" t="s">
        <v>87</v>
      </c>
      <c r="L1" s="80" t="s">
        <v>86</v>
      </c>
    </row>
    <row r="2" spans="1:12" x14ac:dyDescent="0.25">
      <c r="A2" s="78">
        <v>0</v>
      </c>
      <c r="B2" s="79">
        <v>5000000</v>
      </c>
      <c r="C2" s="77">
        <f>+F2*A2</f>
        <v>0</v>
      </c>
      <c r="D2" s="77">
        <f>+B2+C2</f>
        <v>5000000</v>
      </c>
      <c r="E2" s="75">
        <v>0</v>
      </c>
      <c r="F2" s="75">
        <v>125</v>
      </c>
      <c r="G2" s="76">
        <v>0</v>
      </c>
      <c r="H2" s="75">
        <v>6000</v>
      </c>
      <c r="I2" s="77">
        <f>H2*A2</f>
        <v>0</v>
      </c>
      <c r="J2" s="77">
        <f>I2-D2</f>
        <v>-5000000</v>
      </c>
      <c r="K2" s="76"/>
      <c r="L2" s="70"/>
    </row>
    <row r="3" spans="1:12" x14ac:dyDescent="0.25">
      <c r="A3" s="78"/>
      <c r="B3" s="77"/>
      <c r="C3" s="77"/>
      <c r="D3" s="77"/>
      <c r="E3" s="76"/>
      <c r="F3" s="76"/>
      <c r="G3" s="76"/>
      <c r="H3" s="76"/>
      <c r="I3" s="77"/>
      <c r="J3" s="77"/>
      <c r="K3" s="76">
        <f>(D4-D2)/(A4-A2)</f>
        <v>125</v>
      </c>
      <c r="L3" s="70">
        <f>(I4-I2)/(A4-A2)</f>
        <v>5000</v>
      </c>
    </row>
    <row r="4" spans="1:12" x14ac:dyDescent="0.25">
      <c r="A4" s="78">
        <f>+A2+1000</f>
        <v>1000</v>
      </c>
      <c r="B4" s="77">
        <f>+B2</f>
        <v>5000000</v>
      </c>
      <c r="C4" s="77">
        <f>+F4*A4</f>
        <v>125000</v>
      </c>
      <c r="D4" s="77">
        <f>+B4+C4</f>
        <v>5125000</v>
      </c>
      <c r="E4" s="76">
        <f>+B4/A4</f>
        <v>5000</v>
      </c>
      <c r="F4" s="75">
        <v>125</v>
      </c>
      <c r="G4" s="76">
        <f>+D4/A4</f>
        <v>5125</v>
      </c>
      <c r="H4" s="75">
        <v>5000</v>
      </c>
      <c r="I4" s="77">
        <f>A4*H4</f>
        <v>5000000</v>
      </c>
      <c r="J4" s="77">
        <f>I4-D4</f>
        <v>-125000</v>
      </c>
      <c r="K4" s="76"/>
      <c r="L4" s="70"/>
    </row>
    <row r="5" spans="1:12" x14ac:dyDescent="0.25">
      <c r="A5" s="78"/>
      <c r="B5" s="77"/>
      <c r="C5" s="77"/>
      <c r="D5" s="77"/>
      <c r="E5" s="76"/>
      <c r="F5" s="76"/>
      <c r="G5" s="76"/>
      <c r="H5" s="76"/>
      <c r="I5" s="77"/>
      <c r="J5" s="77"/>
      <c r="K5" s="76">
        <f>(D6-D4)/(A6-A4)</f>
        <v>125</v>
      </c>
      <c r="L5" s="70">
        <f>(I6-I4)/(A6-A4)</f>
        <v>3000</v>
      </c>
    </row>
    <row r="6" spans="1:12" x14ac:dyDescent="0.25">
      <c r="A6" s="78">
        <f>+A4+1000</f>
        <v>2000</v>
      </c>
      <c r="B6" s="77">
        <f>+B4</f>
        <v>5000000</v>
      </c>
      <c r="C6" s="77">
        <f>+F6*A6</f>
        <v>250000</v>
      </c>
      <c r="D6" s="77">
        <f>+B6+C6</f>
        <v>5250000</v>
      </c>
      <c r="E6" s="76">
        <f>+B6/A6</f>
        <v>2500</v>
      </c>
      <c r="F6" s="75">
        <v>125</v>
      </c>
      <c r="G6" s="76">
        <f>+D6/A6</f>
        <v>2625</v>
      </c>
      <c r="H6" s="75">
        <v>4000</v>
      </c>
      <c r="I6" s="77">
        <f>A6*H6</f>
        <v>8000000</v>
      </c>
      <c r="J6" s="77">
        <f>I6-D6</f>
        <v>2750000</v>
      </c>
      <c r="K6" s="76"/>
      <c r="L6" s="70"/>
    </row>
    <row r="7" spans="1:12" x14ac:dyDescent="0.25">
      <c r="A7" s="78"/>
      <c r="B7" s="77"/>
      <c r="C7" s="77"/>
      <c r="D7" s="77"/>
      <c r="E7" s="76"/>
      <c r="F7" s="76"/>
      <c r="G7" s="76"/>
      <c r="H7" s="76"/>
      <c r="I7" s="77"/>
      <c r="J7" s="77"/>
      <c r="K7" s="76">
        <f>(D8-D6)/(A8-A6)</f>
        <v>125</v>
      </c>
      <c r="L7" s="70">
        <f>(I8-I6)/(A8-A6)</f>
        <v>1000</v>
      </c>
    </row>
    <row r="8" spans="1:12" x14ac:dyDescent="0.25">
      <c r="A8" s="78">
        <f>+A6+1000</f>
        <v>3000</v>
      </c>
      <c r="B8" s="77">
        <f>+B6</f>
        <v>5000000</v>
      </c>
      <c r="C8" s="77">
        <f>+F8*A8</f>
        <v>375000</v>
      </c>
      <c r="D8" s="77">
        <f>+B8+C8</f>
        <v>5375000</v>
      </c>
      <c r="E8" s="76">
        <f>+B8/A8</f>
        <v>1666.6666666666667</v>
      </c>
      <c r="F8" s="75">
        <v>125</v>
      </c>
      <c r="G8" s="76">
        <f>+D8/A8</f>
        <v>1791.6666666666667</v>
      </c>
      <c r="H8" s="75">
        <v>3000</v>
      </c>
      <c r="I8" s="77">
        <f>A8*H8</f>
        <v>9000000</v>
      </c>
      <c r="J8" s="77">
        <f>I8-D8</f>
        <v>3625000</v>
      </c>
      <c r="K8" s="76"/>
      <c r="L8" s="70"/>
    </row>
    <row r="9" spans="1:12" x14ac:dyDescent="0.25">
      <c r="A9" s="78"/>
      <c r="B9" s="77"/>
      <c r="C9" s="77"/>
      <c r="D9" s="77"/>
      <c r="E9" s="76"/>
      <c r="F9" s="76"/>
      <c r="G9" s="76"/>
      <c r="H9" s="76"/>
      <c r="I9" s="77"/>
      <c r="J9" s="77"/>
      <c r="K9" s="76">
        <f>(D10-D8)/(A10-A8)</f>
        <v>125</v>
      </c>
      <c r="L9" s="70">
        <f>(I10-I8)/(A10-A8)</f>
        <v>-1000</v>
      </c>
    </row>
    <row r="10" spans="1:12" x14ac:dyDescent="0.25">
      <c r="A10" s="78">
        <f>+A8+1000</f>
        <v>4000</v>
      </c>
      <c r="B10" s="77">
        <f>+B8</f>
        <v>5000000</v>
      </c>
      <c r="C10" s="77">
        <f>+F10*A10</f>
        <v>500000</v>
      </c>
      <c r="D10" s="77">
        <f>+B10+C10</f>
        <v>5500000</v>
      </c>
      <c r="E10" s="76">
        <f>+B10/A10</f>
        <v>1250</v>
      </c>
      <c r="F10" s="75">
        <v>125</v>
      </c>
      <c r="G10" s="76">
        <f>+D10/A10</f>
        <v>1375</v>
      </c>
      <c r="H10" s="75">
        <v>2000</v>
      </c>
      <c r="I10" s="77">
        <f>A10*H10</f>
        <v>8000000</v>
      </c>
      <c r="J10" s="77">
        <f>I10-D10</f>
        <v>2500000</v>
      </c>
      <c r="K10" s="76"/>
      <c r="L10" s="70"/>
    </row>
    <row r="11" spans="1:12" x14ac:dyDescent="0.25">
      <c r="A11" s="78"/>
      <c r="B11" s="77"/>
      <c r="C11" s="77"/>
      <c r="D11" s="77"/>
      <c r="E11" s="76"/>
      <c r="F11" s="76"/>
      <c r="G11" s="76"/>
      <c r="H11" s="76"/>
      <c r="I11" s="77"/>
      <c r="J11" s="77"/>
      <c r="K11" s="76">
        <f>(D12-D10)/(A12-A10)</f>
        <v>125</v>
      </c>
      <c r="L11" s="70">
        <f>(I12-I10)/(A12-A10)</f>
        <v>-3000</v>
      </c>
    </row>
    <row r="12" spans="1:12" x14ac:dyDescent="0.25">
      <c r="A12" s="78">
        <f>+A10+1000</f>
        <v>5000</v>
      </c>
      <c r="B12" s="77">
        <f>+B10</f>
        <v>5000000</v>
      </c>
      <c r="C12" s="77">
        <f>+F12*A12</f>
        <v>625000</v>
      </c>
      <c r="D12" s="77">
        <f>+B12+C12</f>
        <v>5625000</v>
      </c>
      <c r="E12" s="76">
        <f>+B12/A12</f>
        <v>1000</v>
      </c>
      <c r="F12" s="75">
        <v>125</v>
      </c>
      <c r="G12" s="71">
        <f>+D12/A12</f>
        <v>1125</v>
      </c>
      <c r="H12" s="75">
        <v>1000</v>
      </c>
      <c r="I12" s="72">
        <f>A12*H12</f>
        <v>5000000</v>
      </c>
      <c r="J12" s="72">
        <f>I12-D12</f>
        <v>-625000</v>
      </c>
      <c r="K12" s="71"/>
      <c r="L12" s="74"/>
    </row>
    <row r="13" spans="1:12" x14ac:dyDescent="0.25">
      <c r="A13" s="73"/>
      <c r="B13" s="72"/>
      <c r="C13" s="72"/>
      <c r="D13" s="72"/>
      <c r="E13" s="71"/>
      <c r="F13" s="71"/>
      <c r="G13" s="71"/>
      <c r="H13" s="71"/>
      <c r="I13" s="72"/>
      <c r="J13" s="72"/>
      <c r="K13" s="71">
        <f>(D14-D12)/(A14-A12)</f>
        <v>125</v>
      </c>
      <c r="L13" s="70">
        <f>(I14-I12)/(A14-A12)</f>
        <v>-5000</v>
      </c>
    </row>
    <row r="14" spans="1:12" ht="15.75" thickBot="1" x14ac:dyDescent="0.3">
      <c r="A14" s="69">
        <f>+A12+1000</f>
        <v>6000</v>
      </c>
      <c r="B14" s="68">
        <f>+B12</f>
        <v>5000000</v>
      </c>
      <c r="C14" s="68">
        <f>+F14*A14</f>
        <v>750000</v>
      </c>
      <c r="D14" s="68">
        <f>+B14+C14</f>
        <v>5750000</v>
      </c>
      <c r="E14" s="67">
        <f>+B14/A14</f>
        <v>833.33333333333337</v>
      </c>
      <c r="F14" s="66">
        <v>125</v>
      </c>
      <c r="G14" s="63">
        <f>+D14/A14</f>
        <v>958.33333333333337</v>
      </c>
      <c r="H14" s="65">
        <v>0</v>
      </c>
      <c r="I14" s="64">
        <f>A14*H14</f>
        <v>0</v>
      </c>
      <c r="J14" s="64">
        <f>I14-D14</f>
        <v>-5750000</v>
      </c>
      <c r="K14" s="63"/>
      <c r="L14" s="62"/>
    </row>
    <row r="16" spans="1:12" x14ac:dyDescent="0.25">
      <c r="B16" s="83" t="s">
        <v>85</v>
      </c>
    </row>
    <row r="17" spans="2:2" x14ac:dyDescent="0.25">
      <c r="B17" s="83" t="s">
        <v>84</v>
      </c>
    </row>
    <row r="18" spans="2:2" x14ac:dyDescent="0.25">
      <c r="B18" s="83" t="s">
        <v>83</v>
      </c>
    </row>
    <row r="19" spans="2:2" x14ac:dyDescent="0.25">
      <c r="B19" s="83" t="s">
        <v>82</v>
      </c>
    </row>
    <row r="20" spans="2:2" x14ac:dyDescent="0.25">
      <c r="B20" s="83" t="s">
        <v>81</v>
      </c>
    </row>
    <row r="21" spans="2:2" x14ac:dyDescent="0.25">
      <c r="B21" s="83" t="s">
        <v>80</v>
      </c>
    </row>
    <row r="22" spans="2:2" x14ac:dyDescent="0.25">
      <c r="B22" s="83" t="s">
        <v>79</v>
      </c>
    </row>
    <row r="23" spans="2:2" x14ac:dyDescent="0.25">
      <c r="B23" s="83" t="s">
        <v>78</v>
      </c>
    </row>
    <row r="24" spans="2:2" x14ac:dyDescent="0.25">
      <c r="B24" s="83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Huskeliste</vt:lpstr>
      <vt:lpstr>Differansekalkyler</vt:lpstr>
      <vt:lpstr>Nullpunkt - beregning</vt:lpstr>
      <vt:lpstr>Nullpunkt - diagram</vt:lpstr>
      <vt:lpstr>Produktvalg</vt:lpstr>
      <vt:lpstr>Produktvalg (2)</vt:lpstr>
      <vt:lpstr>Elastisitet</vt:lpstr>
      <vt:lpstr>Markedstilpasn. - tabellbasert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dcterms:created xsi:type="dcterms:W3CDTF">2019-01-30T11:49:44Z</dcterms:created>
  <dcterms:modified xsi:type="dcterms:W3CDTF">2021-05-05T06:22:29Z</dcterms:modified>
</cp:coreProperties>
</file>